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gram Control and Administration\Budget and Finance\Bus Operations\Ridership\FY21\Annual 2021\"/>
    </mc:Choice>
  </mc:AlternateContent>
  <xr:revisionPtr revIDLastSave="0" documentId="13_ncr:1_{72FC0C69-C93B-440E-9713-23F781F765C4}" xr6:coauthVersionLast="46" xr6:coauthVersionMax="46" xr10:uidLastSave="{00000000-0000-0000-0000-000000000000}"/>
  <bookViews>
    <workbookView xWindow="-108" yWindow="-108" windowWidth="23256" windowHeight="12720" firstSheet="2" activeTab="2" xr2:uid="{0D6F6FED-0D1C-4592-81EF-4FA9499EFEA2}"/>
  </bookViews>
  <sheets>
    <sheet name="Worksheet" sheetId="13" state="hidden" r:id="rId1"/>
    <sheet name="Graph Data Sheet " sheetId="44" state="hidden" r:id="rId2"/>
    <sheet name="Cover Sheet" sheetId="42" r:id="rId3"/>
    <sheet name="City Summary Sheet" sheetId="20" r:id="rId4"/>
    <sheet name="City Totals" sheetId="19" r:id="rId5"/>
    <sheet name="Report " sheetId="104" r:id="rId6"/>
    <sheet name="City by Day Level Totals" sheetId="74" r:id="rId7"/>
    <sheet name="Weekday Annual Boardings Graph" sheetId="31" r:id="rId8"/>
    <sheet name="Express Annual Boardings Graph" sheetId="33" r:id="rId9"/>
    <sheet name="Saturday Annual Boardings Graph" sheetId="34" r:id="rId10"/>
    <sheet name="Sunday Annual Boardings Graph" sheetId="35" r:id="rId11"/>
    <sheet name="Rides by City Graph" sheetId="43" r:id="rId12"/>
  </sheets>
  <definedNames>
    <definedName name="_xlnm._FilterDatabase" localSheetId="6" hidden="1">'City by Day Level Totals'!$A$4:$L$618</definedName>
    <definedName name="_xlnm._FilterDatabase" localSheetId="1" hidden="1">'Graph Data Sheet '!$E$2:$F$85</definedName>
    <definedName name="_xlnm._FilterDatabase" localSheetId="5" hidden="1">'Report '!$A$4:$Q$967</definedName>
    <definedName name="_xlnm._FilterDatabase" localSheetId="0" hidden="1">Worksheet!$A$3:$S$509</definedName>
    <definedName name="localandkey">#REF!</definedName>
    <definedName name="_xlnm.Print_Area" localSheetId="6">'City by Day Level Totals'!$A$1:$L$617</definedName>
    <definedName name="_xlnm.Print_Area" localSheetId="3">'City Summary Sheet'!$A$1:$Q$32</definedName>
    <definedName name="_xlnm.Print_Area" localSheetId="4">'City Totals'!$A$1:$L$251</definedName>
    <definedName name="_xlnm.Print_Area" localSheetId="1">'Graph Data Sheet '!$E$146:$F$165</definedName>
    <definedName name="_xlnm.Print_Area" localSheetId="5">'Report '!$A$1:$P$967</definedName>
    <definedName name="_xlnm.Print_Area" localSheetId="0">Worksheet!$B$4:$C$484</definedName>
    <definedName name="_xlnm.Print_Titles" localSheetId="6">'City by Day Level Totals'!$1:$6</definedName>
    <definedName name="_xlnm.Print_Titles" localSheetId="4">'City Totals'!$1:$6</definedName>
    <definedName name="_xlnm.Print_Titles" localSheetId="5">'Report '!$1:$5</definedName>
    <definedName name="Routes" localSheetId="5">#REF!</definedName>
    <definedName name="Routes">#REF!</definedName>
  </definedNames>
  <calcPr calcId="191029"/>
  <pivotCaches>
    <pivotCache cacheId="28" r:id="rId13"/>
    <pivotCache cacheId="29" r:id="rId14"/>
    <pivotCache cacheId="3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42" i="13" l="1"/>
  <c r="O539" i="13"/>
  <c r="O529" i="13"/>
  <c r="P529" i="13" s="1"/>
  <c r="O531" i="13"/>
  <c r="O534" i="13"/>
  <c r="O535" i="13"/>
  <c r="O536" i="13"/>
  <c r="O537" i="13"/>
  <c r="O525" i="13"/>
  <c r="P141" i="44"/>
  <c r="Q543" i="13"/>
  <c r="Q544" i="13"/>
  <c r="Q545" i="13"/>
  <c r="Q546" i="13"/>
  <c r="Q547" i="13"/>
  <c r="Q548" i="13"/>
  <c r="Q549" i="13"/>
  <c r="Q550" i="13"/>
  <c r="Q551" i="13"/>
  <c r="Q552" i="13"/>
  <c r="Q553" i="13"/>
  <c r="Q554" i="13"/>
  <c r="Q555" i="13"/>
  <c r="Q556" i="13"/>
  <c r="Q557" i="13"/>
  <c r="Q558" i="13"/>
  <c r="Q559" i="13"/>
  <c r="Q560" i="13"/>
  <c r="Q561" i="13"/>
  <c r="Q562" i="13"/>
  <c r="Q563" i="13"/>
  <c r="H573" i="13"/>
  <c r="H580" i="13" s="1"/>
  <c r="H577" i="13"/>
  <c r="H578" i="13"/>
  <c r="O541" i="13"/>
  <c r="O526" i="13"/>
  <c r="P526" i="13" s="1"/>
  <c r="O540" i="13"/>
  <c r="O528" i="13"/>
  <c r="O532" i="13"/>
  <c r="O543" i="13"/>
  <c r="P528" i="13"/>
  <c r="T154" i="44"/>
  <c r="T157" i="44"/>
  <c r="T150" i="44"/>
  <c r="T158" i="44"/>
  <c r="P146" i="44"/>
  <c r="P150" i="44"/>
  <c r="P151" i="44"/>
  <c r="T149" i="44"/>
  <c r="T156" i="44"/>
  <c r="T148" i="44"/>
  <c r="P149" i="44"/>
  <c r="T159" i="44"/>
  <c r="T160" i="44"/>
  <c r="P144" i="44"/>
  <c r="P148" i="44"/>
  <c r="P147" i="44"/>
  <c r="T153" i="44"/>
  <c r="P143" i="44"/>
  <c r="T151" i="44"/>
  <c r="T155" i="44"/>
  <c r="T152" i="44"/>
  <c r="P142" i="44"/>
  <c r="P541" i="13" l="1"/>
  <c r="O538" i="13"/>
  <c r="O544" i="13"/>
  <c r="P544" i="13" s="1"/>
  <c r="P540" i="13"/>
  <c r="P532" i="13"/>
  <c r="P534" i="13"/>
  <c r="P537" i="13"/>
  <c r="P536" i="13"/>
  <c r="P539" i="13"/>
  <c r="P145" i="44"/>
  <c r="P152" i="44" s="1"/>
  <c r="T161" i="44"/>
  <c r="O530" i="13"/>
  <c r="P530" i="13" s="1"/>
  <c r="O533" i="13"/>
  <c r="O527" i="13"/>
  <c r="P531" i="13" l="1"/>
  <c r="P543" i="13"/>
  <c r="P533" i="13"/>
  <c r="P525" i="13"/>
  <c r="P535" i="13"/>
  <c r="P542" i="13"/>
  <c r="P538" i="13"/>
  <c r="P527" i="13"/>
  <c r="O545" i="13"/>
  <c r="P545" i="13"/>
  <c r="O547" i="13" l="1"/>
  <c r="G571" i="13" l="1"/>
  <c r="G570" i="13"/>
  <c r="G573" i="13" l="1"/>
  <c r="G577" i="13"/>
  <c r="I577" i="13" s="1"/>
  <c r="J577" i="13" s="1"/>
  <c r="I570" i="13"/>
  <c r="G578" i="13"/>
  <c r="I578" i="13" s="1"/>
  <c r="J578" i="13" s="1"/>
  <c r="I571" i="13"/>
  <c r="I573" i="13" l="1"/>
  <c r="G580" i="13"/>
  <c r="I580" i="13" s="1"/>
  <c r="J58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Xaevier, Aaron</author>
    <author>Nga, Laura</author>
  </authors>
  <commentList>
    <comment ref="J28" authorId="0" shapeId="0" xr:uid="{AB4707B8-F0A2-4DF7-937C-0F053DAE42E5}">
      <text>
        <r>
          <rPr>
            <b/>
            <sz val="9"/>
            <color indexed="81"/>
            <rFont val="Tahoma"/>
            <family val="2"/>
          </rPr>
          <t>Xaevier, Aaron:</t>
        </r>
        <r>
          <rPr>
            <sz val="9"/>
            <color indexed="81"/>
            <rFont val="Tahoma"/>
            <family val="2"/>
          </rPr>
          <t xml:space="preserve">
Adjusted Formulas for Rounding FY21</t>
        </r>
      </text>
    </comment>
    <comment ref="A559" authorId="1" shapeId="0" xr:uid="{00000000-0006-0000-0D00-000001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RT 400
</t>
        </r>
      </text>
    </comment>
    <comment ref="A560" authorId="1" shapeId="0" xr:uid="{00000000-0006-0000-0D00-000002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450
</t>
        </r>
      </text>
    </comment>
    <comment ref="A561" authorId="1" shapeId="0" xr:uid="{00000000-0006-0000-0D00-000003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451</t>
        </r>
      </text>
    </comment>
    <comment ref="A562" authorId="1" shapeId="0" xr:uid="{00000000-0006-0000-0D00-000004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460
</t>
        </r>
      </text>
    </comment>
    <comment ref="A563" authorId="1" shapeId="0" xr:uid="{00000000-0006-0000-0D00-000005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480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Nga, Laura</author>
  </authors>
  <commentList>
    <comment ref="AG1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Nga, Laura:</t>
        </r>
        <r>
          <rPr>
            <sz val="9"/>
            <color indexed="81"/>
            <rFont val="Tahoma"/>
            <family val="2"/>
          </rPr>
          <t xml:space="preserve">
Express only Weekday</t>
        </r>
      </text>
    </comment>
    <comment ref="AI16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All other routes weekday except Scottsdale and Ajo</t>
        </r>
      </text>
    </comment>
  </commentList>
</comments>
</file>

<file path=xl/sharedStrings.xml><?xml version="1.0" encoding="utf-8"?>
<sst xmlns="http://schemas.openxmlformats.org/spreadsheetml/2006/main" count="5241" uniqueCount="290">
  <si>
    <t xml:space="preserve">Exp  </t>
  </si>
  <si>
    <t>Monthly</t>
  </si>
  <si>
    <t xml:space="preserve">Total   </t>
  </si>
  <si>
    <t>Revenue</t>
  </si>
  <si>
    <t>Passgrs</t>
  </si>
  <si>
    <t>Route</t>
  </si>
  <si>
    <t>City</t>
  </si>
  <si>
    <t>Fare</t>
  </si>
  <si>
    <t>Pass</t>
  </si>
  <si>
    <t>Free</t>
  </si>
  <si>
    <t>Miles</t>
  </si>
  <si>
    <t>Bikes</t>
  </si>
  <si>
    <t>W/C</t>
  </si>
  <si>
    <t>WEEKDAY LOCAL</t>
  </si>
  <si>
    <t>Phoenix</t>
  </si>
  <si>
    <t>Scottsdale</t>
  </si>
  <si>
    <t>Total</t>
  </si>
  <si>
    <t>Glendale</t>
  </si>
  <si>
    <t>Tempe</t>
  </si>
  <si>
    <t>Mesa</t>
  </si>
  <si>
    <t>Paradise Valley</t>
  </si>
  <si>
    <t>Guadalupe</t>
  </si>
  <si>
    <t>Chandler</t>
  </si>
  <si>
    <t>Peoria</t>
  </si>
  <si>
    <t>Sun City</t>
  </si>
  <si>
    <t>Gilbert</t>
  </si>
  <si>
    <t>Avondale</t>
  </si>
  <si>
    <t>Goodyear</t>
  </si>
  <si>
    <t>Tolleson</t>
  </si>
  <si>
    <t>DASH</t>
  </si>
  <si>
    <t>GUS</t>
  </si>
  <si>
    <t>TOTAL LOCAL</t>
  </si>
  <si>
    <t>WEEKDAY EXPRESS</t>
  </si>
  <si>
    <t>Fountain Hills</t>
  </si>
  <si>
    <t>TOTAL EXPRESS</t>
  </si>
  <si>
    <t>TOTAL WEEKDAY</t>
  </si>
  <si>
    <t>SATURDAY</t>
  </si>
  <si>
    <t>TOTAL SATURDAY</t>
  </si>
  <si>
    <t>SUNDAY</t>
  </si>
  <si>
    <t>TOTAL SUNDAY</t>
  </si>
  <si>
    <t>Par. Valley</t>
  </si>
  <si>
    <t>Summary by City</t>
  </si>
  <si>
    <t>Boardings</t>
  </si>
  <si>
    <t>Jurisdiction</t>
  </si>
  <si>
    <t>Percent</t>
  </si>
  <si>
    <t>Phx</t>
  </si>
  <si>
    <t>Sct</t>
  </si>
  <si>
    <t>Gln</t>
  </si>
  <si>
    <t>Tem</t>
  </si>
  <si>
    <t>Mes</t>
  </si>
  <si>
    <t>Gua</t>
  </si>
  <si>
    <t>Chn</t>
  </si>
  <si>
    <t>Peo</t>
  </si>
  <si>
    <t>Sun</t>
  </si>
  <si>
    <t>Gil</t>
  </si>
  <si>
    <t>Avo</t>
  </si>
  <si>
    <t>Gdy</t>
  </si>
  <si>
    <t>Tol</t>
  </si>
  <si>
    <t>FH</t>
  </si>
  <si>
    <t>ALEX</t>
  </si>
  <si>
    <t>Ridership</t>
  </si>
  <si>
    <t>Total Passgrs</t>
  </si>
  <si>
    <t>% Difference</t>
  </si>
  <si>
    <t>Weekday</t>
  </si>
  <si>
    <t>Express</t>
  </si>
  <si>
    <t>Saturday</t>
  </si>
  <si>
    <t>Sunday</t>
  </si>
  <si>
    <t>GRAND TOTAL</t>
  </si>
  <si>
    <t>Avg Sunday</t>
  </si>
  <si>
    <t>Avg Saturday</t>
  </si>
  <si>
    <t>Avg Weekday</t>
  </si>
  <si>
    <t>TOTAL</t>
  </si>
  <si>
    <t>N/A</t>
  </si>
  <si>
    <t>Grd Ave</t>
  </si>
  <si>
    <t>I-10 West Rapid</t>
  </si>
  <si>
    <t>I-17 Rapid</t>
  </si>
  <si>
    <t>I-10 East</t>
  </si>
  <si>
    <t>I-10 West</t>
  </si>
  <si>
    <t>Surprise</t>
  </si>
  <si>
    <t>Ajo/Gila Bend Connector</t>
  </si>
  <si>
    <t>Other</t>
  </si>
  <si>
    <t>Full Fare</t>
  </si>
  <si>
    <t>Full</t>
  </si>
  <si>
    <t>Reduced</t>
  </si>
  <si>
    <t>Fare Pass</t>
  </si>
  <si>
    <t>Full fare</t>
  </si>
  <si>
    <t>MARY</t>
  </si>
  <si>
    <t>SMART</t>
  </si>
  <si>
    <t>EARTH</t>
  </si>
  <si>
    <t>MARS</t>
  </si>
  <si>
    <t>MERCURY</t>
  </si>
  <si>
    <t>JUPITER</t>
  </si>
  <si>
    <t>VENUS</t>
  </si>
  <si>
    <t>CIRCULATORS</t>
  </si>
  <si>
    <t>LIMITED SERVICE RTS</t>
  </si>
  <si>
    <t>RURAL ROUTES</t>
  </si>
  <si>
    <t>TOTAL CIRCULATORS</t>
  </si>
  <si>
    <t>BUZZ</t>
  </si>
  <si>
    <t>Metro Rail</t>
  </si>
  <si>
    <t>Rural Routes</t>
  </si>
  <si>
    <t>Mesa*</t>
  </si>
  <si>
    <t>Phoenix*</t>
  </si>
  <si>
    <t>Tempe*</t>
  </si>
  <si>
    <t>El Mirage</t>
  </si>
  <si>
    <t>Gila River</t>
  </si>
  <si>
    <t>LIGHT RAIL</t>
  </si>
  <si>
    <t>Buckeye</t>
  </si>
  <si>
    <t>GRIC</t>
  </si>
  <si>
    <t>Rt 685 Wkday</t>
  </si>
  <si>
    <t>Rt 685 Saturday</t>
  </si>
  <si>
    <t>Gila River Indian Community</t>
  </si>
  <si>
    <t>*Metro Rail ridership portion included above was:</t>
  </si>
  <si>
    <t>*Metro Rail mileage portion included above was:</t>
  </si>
  <si>
    <t>Grand Total</t>
  </si>
  <si>
    <t>Saturday Annual Boardings Graph</t>
  </si>
  <si>
    <t>Sunday Annual Boardings Graph</t>
  </si>
  <si>
    <t>Express Annual Boardings Graph</t>
  </si>
  <si>
    <t>Monthly sheet</t>
  </si>
  <si>
    <t>Ridership by City Graph Data</t>
  </si>
  <si>
    <t>per Mile</t>
  </si>
  <si>
    <t>TOTAL LOCAL ROUTES</t>
  </si>
  <si>
    <t>Rural Connector</t>
  </si>
  <si>
    <t xml:space="preserve">  Total</t>
  </si>
  <si>
    <t>City Totals</t>
  </si>
  <si>
    <t>City Totals by Weekday, Saturday, Sunday</t>
  </si>
  <si>
    <t>Other Cities</t>
  </si>
  <si>
    <t>Bus</t>
  </si>
  <si>
    <t>Light Rail</t>
  </si>
  <si>
    <t>Rail</t>
  </si>
  <si>
    <t>Average daily Bus</t>
  </si>
  <si>
    <t>rail</t>
  </si>
  <si>
    <t>Revenue Miles</t>
  </si>
  <si>
    <t>Valley Metro Rail</t>
  </si>
  <si>
    <t>Sum of Revenue Miles</t>
  </si>
  <si>
    <t>Data</t>
  </si>
  <si>
    <t>Sum of Ridership</t>
  </si>
  <si>
    <t>Sum of Bikes</t>
  </si>
  <si>
    <t>Sum of W/C</t>
  </si>
  <si>
    <t xml:space="preserve">Total </t>
  </si>
  <si>
    <t>Revenue Hours</t>
  </si>
  <si>
    <t>Pava</t>
  </si>
  <si>
    <t>Sum of Revenue Hours</t>
  </si>
  <si>
    <t>SR51</t>
  </si>
  <si>
    <t>Cent/S.Mtn</t>
  </si>
  <si>
    <t>I-17</t>
  </si>
  <si>
    <t>Ajo, Gus and Zoom Boardings</t>
  </si>
  <si>
    <t>Buc</t>
  </si>
  <si>
    <t>El Mi</t>
  </si>
  <si>
    <t>Sur</t>
  </si>
  <si>
    <t>Rur</t>
  </si>
  <si>
    <t>*For Express only, Boardings per Trip is calculated in Boardings per Mile column</t>
  </si>
  <si>
    <t xml:space="preserve">Weekday   </t>
  </si>
  <si>
    <t>Avg Passgrs</t>
  </si>
  <si>
    <t>Not included in any of the graphs data</t>
  </si>
  <si>
    <t>SR 51</t>
  </si>
  <si>
    <t>I -17</t>
  </si>
  <si>
    <t xml:space="preserve"> I -10 West</t>
  </si>
  <si>
    <t>Cent/ S.Mtn</t>
  </si>
  <si>
    <t>Cent/ S.Mtn E</t>
  </si>
  <si>
    <t>I-10 East Rapid</t>
  </si>
  <si>
    <t>Less than 100,000 Cities</t>
  </si>
  <si>
    <t xml:space="preserve">Gila River </t>
  </si>
  <si>
    <t>Flash Forward</t>
  </si>
  <si>
    <t>Daily Trips</t>
  </si>
  <si>
    <t>Cent/S.Mtn-E</t>
  </si>
  <si>
    <t>Above</t>
  </si>
  <si>
    <t>Report</t>
  </si>
  <si>
    <t>City Total</t>
  </si>
  <si>
    <t>City by level</t>
  </si>
  <si>
    <t>Other name</t>
  </si>
  <si>
    <t>(All)</t>
  </si>
  <si>
    <t>Type</t>
  </si>
  <si>
    <t>Contract Admin</t>
  </si>
  <si>
    <t>Service Provider</t>
  </si>
  <si>
    <t>Local</t>
  </si>
  <si>
    <t>Veolia Phoenix</t>
  </si>
  <si>
    <t>First Transit</t>
  </si>
  <si>
    <t>RPTA</t>
  </si>
  <si>
    <t>First Transit RPTA</t>
  </si>
  <si>
    <t>Local Ltd</t>
  </si>
  <si>
    <t>Rapid</t>
  </si>
  <si>
    <t>Rural Rt</t>
  </si>
  <si>
    <t>Ajo Transportation</t>
  </si>
  <si>
    <t>Circulator</t>
  </si>
  <si>
    <t>MV Transportation</t>
  </si>
  <si>
    <t>Dunn Transportation</t>
  </si>
  <si>
    <t>City of Glendale</t>
  </si>
  <si>
    <t>METRO LRT</t>
  </si>
  <si>
    <t>METRO Light Rail</t>
  </si>
  <si>
    <t>Ajo</t>
  </si>
  <si>
    <t>SATURN</t>
  </si>
  <si>
    <t>FY18</t>
  </si>
  <si>
    <t>Weekday Annual Boardings Graph 1</t>
  </si>
  <si>
    <t>Copy and Past Grap1 Column A-B here</t>
  </si>
  <si>
    <t>Month</t>
  </si>
  <si>
    <t>Rail/Bus</t>
  </si>
  <si>
    <t>Flash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</si>
  <si>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</si>
  <si>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</si>
  <si>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</si>
  <si>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</si>
  <si>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</si>
  <si>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</si>
  <si>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</si>
  <si>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</si>
  <si>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</si>
  <si>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</si>
  <si>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</si>
  <si>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</si>
  <si>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Total</t>
  </si>
  <si>
    <t>Oct Bid</t>
  </si>
  <si>
    <t>Apr Bid</t>
  </si>
  <si>
    <t>City Summary Sheet</t>
  </si>
  <si>
    <t>Check</t>
  </si>
  <si>
    <t>ok</t>
  </si>
  <si>
    <t>Total Ridership</t>
  </si>
  <si>
    <t>(Buckeye, El Mirage, Fountain Hills, Goodyear, Gilar River Indian Community, Guadalupe, Paradise Valley, Rural Routes, Sun City and Surprise)</t>
  </si>
  <si>
    <t>Total Transit</t>
  </si>
  <si>
    <t>68CM TROLLEY</t>
  </si>
  <si>
    <t>68CM Trolley</t>
  </si>
  <si>
    <t>68th St/Camelback RD</t>
  </si>
  <si>
    <t>Mustang (MSTG)</t>
  </si>
  <si>
    <t>Exp/Rapid</t>
  </si>
  <si>
    <t>Scot</t>
  </si>
  <si>
    <t>POGO</t>
  </si>
  <si>
    <t>Alex</t>
  </si>
  <si>
    <t>Dash</t>
  </si>
  <si>
    <t>Mary</t>
  </si>
  <si>
    <t>Smart</t>
  </si>
  <si>
    <t>Buzz</t>
  </si>
  <si>
    <t>Jupiter</t>
  </si>
  <si>
    <t>Mars</t>
  </si>
  <si>
    <t>Mercury</t>
  </si>
  <si>
    <t>Saturn</t>
  </si>
  <si>
    <t>Venus</t>
  </si>
  <si>
    <t>Earth</t>
  </si>
  <si>
    <t>Hours</t>
  </si>
  <si>
    <t>Difference</t>
  </si>
  <si>
    <t>All monthly Tabs</t>
  </si>
  <si>
    <t>D483 - J483</t>
  </si>
  <si>
    <t>New</t>
  </si>
  <si>
    <t>Started</t>
  </si>
  <si>
    <t>Service calendar</t>
  </si>
  <si>
    <t>Rein - Hol</t>
  </si>
  <si>
    <t>Total Wkd</t>
  </si>
  <si>
    <t>Disconti.</t>
  </si>
  <si>
    <t>Total FY19 Trips</t>
  </si>
  <si>
    <t>PaVa</t>
  </si>
  <si>
    <t>Downtown/Old Town Trolly</t>
  </si>
  <si>
    <t>Miller/Hayden Trolley</t>
  </si>
  <si>
    <t>SERVICE</t>
  </si>
  <si>
    <t>ROUTE</t>
  </si>
  <si>
    <t>CITY</t>
  </si>
  <si>
    <t>WK</t>
  </si>
  <si>
    <t>SA</t>
  </si>
  <si>
    <t>SU</t>
  </si>
  <si>
    <t>SRPIC</t>
  </si>
  <si>
    <t>You</t>
  </si>
  <si>
    <t xml:space="preserve">ZOOM </t>
  </si>
  <si>
    <t>ZOOM</t>
  </si>
  <si>
    <t>Youngtown</t>
  </si>
  <si>
    <t>Salt River</t>
  </si>
  <si>
    <t>VM Rail</t>
  </si>
  <si>
    <t>MSTG TROLLEY</t>
  </si>
  <si>
    <t>MLHD TROLLEY</t>
  </si>
  <si>
    <t>Rural</t>
  </si>
  <si>
    <t>S.Mtn East Rapid</t>
  </si>
  <si>
    <t>SR 51 Rapid</t>
  </si>
  <si>
    <t>Grand Ave Limited</t>
  </si>
  <si>
    <t>OLDT TROLLEY</t>
  </si>
  <si>
    <t>Youngstown</t>
  </si>
  <si>
    <t>Per Mile*</t>
  </si>
  <si>
    <t xml:space="preserve">Boardings  </t>
  </si>
  <si>
    <t xml:space="preserve">Monthly  </t>
  </si>
  <si>
    <t xml:space="preserve">Reduced  </t>
  </si>
  <si>
    <t xml:space="preserve">Full Fare   </t>
  </si>
  <si>
    <t>S.Mtn West Rapid</t>
  </si>
  <si>
    <t>Update Formula to the left</t>
  </si>
  <si>
    <t>MLHD Trolley</t>
  </si>
  <si>
    <t>MSTG Trolley</t>
  </si>
  <si>
    <t>Salt River Pima</t>
  </si>
  <si>
    <t>Rural Connector (Ajo)</t>
  </si>
  <si>
    <t>FLASH</t>
  </si>
  <si>
    <t>0A</t>
  </si>
  <si>
    <t>0a</t>
  </si>
  <si>
    <t>FY 2021 ANNUAL RIDERSHIP REPORT</t>
  </si>
  <si>
    <t>FY 2020</t>
  </si>
  <si>
    <t>to FY20</t>
  </si>
  <si>
    <t>VALLEY METRO ANNUAL RIDERSHIP REPORT FY2021</t>
  </si>
  <si>
    <t>Add0a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</si>
</sst>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0.0%"/>
    <numFmt numFmtId="168" formatCode="[$-409]d\-mmm;@"/>
    <numFmt numFmtId="169" formatCode="#,##0.0"/>
    <numFmt numFmtId="170" formatCode="0.0"/>
    <numFmt numFmtId="171" formatCode="#,##0.0;[Red]#,##0.0"/>
  </numFmts>
  <fonts count="50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1"/>
      <color indexed="53"/>
      <name val="Calibri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rgb="FF80808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i/>
      <sz val="10"/>
      <color theme="5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mediumDashDotDot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94">
    <xf numFmtId="0" fontId="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5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19" borderId="0" applyNumberFormat="0" applyBorder="0" applyAlignment="0" applyProtection="0"/>
    <xf numFmtId="0" fontId="13" fillId="0" borderId="0" applyFill="0"/>
    <xf numFmtId="0" fontId="13" fillId="0" borderId="0"/>
    <xf numFmtId="0" fontId="13" fillId="0" borderId="0"/>
  </cellStyleXfs>
  <cellXfs count="585"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6" xfId="0" applyBorder="1"/>
    <xf numFmtId="0" fontId="10" fillId="20" borderId="7" xfId="0" applyFont="1" applyFill="1" applyBorder="1" applyProtection="1">
      <protection hidden="1"/>
    </xf>
    <xf numFmtId="0" fontId="10" fillId="20" borderId="0" xfId="0" applyFont="1" applyFill="1" applyAlignment="1" applyProtection="1">
      <alignment horizontal="right"/>
      <protection hidden="1"/>
    </xf>
    <xf numFmtId="0" fontId="10" fillId="20" borderId="0" xfId="0" applyFont="1" applyFill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0" fillId="20" borderId="8" xfId="0" applyFont="1" applyFill="1" applyBorder="1" applyProtection="1">
      <protection hidden="1"/>
    </xf>
    <xf numFmtId="0" fontId="11" fillId="20" borderId="0" xfId="0" applyFont="1" applyFill="1" applyAlignment="1" applyProtection="1">
      <alignment horizontal="right"/>
      <protection hidden="1"/>
    </xf>
    <xf numFmtId="0" fontId="11" fillId="20" borderId="0" xfId="0" applyFont="1" applyFill="1" applyAlignment="1" applyProtection="1">
      <alignment horizontal="center"/>
      <protection hidden="1"/>
    </xf>
    <xf numFmtId="0" fontId="11" fillId="20" borderId="0" xfId="0" applyFont="1" applyFill="1" applyAlignment="1" applyProtection="1">
      <alignment horizontal="center" wrapText="1"/>
      <protection hidden="1"/>
    </xf>
    <xf numFmtId="0" fontId="0" fillId="0" borderId="6" xfId="0" applyBorder="1" applyAlignment="1">
      <alignment horizontal="left"/>
    </xf>
    <xf numFmtId="0" fontId="12" fillId="21" borderId="0" xfId="0" applyFont="1" applyFill="1" applyAlignment="1">
      <alignment horizontal="center" wrapText="1"/>
    </xf>
    <xf numFmtId="0" fontId="14" fillId="20" borderId="0" xfId="11991" applyFont="1" applyFill="1" applyAlignment="1" applyProtection="1">
      <alignment horizontal="center"/>
      <protection hidden="1"/>
    </xf>
    <xf numFmtId="0" fontId="14" fillId="20" borderId="0" xfId="0" applyFont="1" applyFill="1" applyAlignment="1" applyProtection="1">
      <alignment horizontal="center"/>
      <protection hidden="1"/>
    </xf>
    <xf numFmtId="0" fontId="14" fillId="20" borderId="0" xfId="11991" applyFont="1" applyFill="1" applyAlignment="1" applyProtection="1">
      <alignment horizontal="center" wrapText="1"/>
      <protection hidden="1"/>
    </xf>
    <xf numFmtId="0" fontId="14" fillId="20" borderId="0" xfId="0" applyFont="1" applyFill="1" applyAlignment="1" applyProtection="1">
      <alignment horizontal="center" wrapText="1"/>
      <protection hidden="1"/>
    </xf>
    <xf numFmtId="0" fontId="15" fillId="0" borderId="0" xfId="0" applyFont="1" applyProtection="1">
      <protection hidden="1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9" xfId="8008" applyNumberFormat="1" applyFont="1" applyBorder="1" applyAlignment="1" applyProtection="1">
      <alignment horizontal="center" wrapText="1"/>
      <protection hidden="1"/>
    </xf>
    <xf numFmtId="165" fontId="10" fillId="0" borderId="0" xfId="8008" applyNumberFormat="1" applyFont="1" applyAlignment="1" applyProtection="1">
      <alignment horizontal="center" wrapText="1"/>
      <protection hidden="1"/>
    </xf>
    <xf numFmtId="3" fontId="16" fillId="0" borderId="10" xfId="0" applyNumberFormat="1" applyFont="1" applyBorder="1"/>
    <xf numFmtId="164" fontId="10" fillId="0" borderId="0" xfId="0" applyNumberFormat="1" applyFont="1" applyProtection="1">
      <protection hidden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0" xfId="11992" applyFont="1" applyAlignment="1">
      <alignment horizontal="lef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10" fillId="0" borderId="0" xfId="0" applyNumberFormat="1" applyFont="1" applyProtection="1">
      <protection hidden="1"/>
    </xf>
    <xf numFmtId="165" fontId="17" fillId="0" borderId="0" xfId="8008" applyNumberFormat="1" applyFont="1" applyAlignment="1" applyProtection="1">
      <alignment horizont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/>
    <xf numFmtId="164" fontId="10" fillId="0" borderId="0" xfId="8008" applyNumberFormat="1" applyFont="1" applyAlignment="1" applyProtection="1">
      <alignment horizontal="center" wrapText="1"/>
      <protection hidden="1"/>
    </xf>
    <xf numFmtId="3" fontId="19" fillId="0" borderId="10" xfId="0" applyNumberFormat="1" applyFont="1" applyBorder="1"/>
    <xf numFmtId="0" fontId="10" fillId="0" borderId="18" xfId="11992" applyFont="1" applyBorder="1" applyAlignment="1">
      <alignment horizontal="left" wrapText="1"/>
    </xf>
    <xf numFmtId="165" fontId="10" fillId="0" borderId="0" xfId="8008" applyNumberFormat="1" applyFont="1" applyAlignment="1" applyProtection="1">
      <alignment horizontal="center"/>
      <protection hidden="1"/>
    </xf>
    <xf numFmtId="165" fontId="17" fillId="0" borderId="0" xfId="8008" applyNumberFormat="1" applyFont="1" applyAlignment="1" applyProtection="1">
      <alignment horizontal="center"/>
      <protection hidden="1"/>
    </xf>
    <xf numFmtId="0" fontId="16" fillId="0" borderId="0" xfId="11990" applyFont="1" applyFill="1" applyBorder="1"/>
    <xf numFmtId="0" fontId="16" fillId="0" borderId="0" xfId="11990" applyFont="1" applyFill="1" applyBorder="1" applyAlignment="1"/>
    <xf numFmtId="0" fontId="10" fillId="0" borderId="0" xfId="0" applyFont="1" applyAlignment="1" applyProtection="1">
      <alignment horizontal="center"/>
      <protection hidden="1"/>
    </xf>
    <xf numFmtId="0" fontId="20" fillId="0" borderId="0" xfId="0" applyFont="1"/>
    <xf numFmtId="0" fontId="12" fillId="0" borderId="0" xfId="0" applyFont="1"/>
    <xf numFmtId="0" fontId="1" fillId="0" borderId="8" xfId="0" applyFont="1" applyBorder="1" applyProtection="1">
      <protection hidden="1"/>
    </xf>
    <xf numFmtId="0" fontId="1" fillId="0" borderId="9" xfId="0" applyFont="1" applyBorder="1" applyAlignment="1" applyProtection="1">
      <alignment horizontal="left"/>
      <protection hidden="1"/>
    </xf>
    <xf numFmtId="164" fontId="10" fillId="0" borderId="0" xfId="11988" applyNumberFormat="1" applyFont="1" applyFill="1" applyBorder="1" applyAlignment="1" applyProtection="1">
      <alignment horizontal="center" wrapText="1"/>
      <protection hidden="1"/>
    </xf>
    <xf numFmtId="165" fontId="10" fillId="0" borderId="0" xfId="11988" applyNumberFormat="1" applyFont="1" applyFill="1" applyBorder="1" applyAlignment="1" applyProtection="1">
      <alignment horizontal="center"/>
      <protection hidden="1"/>
    </xf>
    <xf numFmtId="0" fontId="10" fillId="0" borderId="19" xfId="0" applyFont="1" applyBorder="1" applyProtection="1">
      <protection hidden="1"/>
    </xf>
    <xf numFmtId="0" fontId="10" fillId="0" borderId="20" xfId="0" applyFont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left"/>
      <protection hidden="1"/>
    </xf>
    <xf numFmtId="164" fontId="10" fillId="0" borderId="22" xfId="11988" applyNumberFormat="1" applyFont="1" applyFill="1" applyBorder="1" applyAlignme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23" xfId="0" applyFont="1" applyBorder="1" applyAlignment="1" applyProtection="1">
      <alignment horizontal="right"/>
      <protection hidden="1"/>
    </xf>
    <xf numFmtId="0" fontId="10" fillId="0" borderId="24" xfId="0" applyFont="1" applyBorder="1" applyProtection="1">
      <protection hidden="1"/>
    </xf>
    <xf numFmtId="0" fontId="10" fillId="0" borderId="25" xfId="0" applyFont="1" applyBorder="1" applyProtection="1">
      <protection hidden="1"/>
    </xf>
    <xf numFmtId="3" fontId="10" fillId="0" borderId="0" xfId="0" applyNumberFormat="1" applyFont="1" applyProtection="1">
      <protection hidden="1"/>
    </xf>
    <xf numFmtId="164" fontId="10" fillId="0" borderId="0" xfId="11988" applyNumberFormat="1" applyFont="1" applyBorder="1" applyAlignment="1" applyProtection="1">
      <protection hidden="1"/>
    </xf>
    <xf numFmtId="166" fontId="10" fillId="0" borderId="0" xfId="0" applyNumberFormat="1" applyFont="1" applyProtection="1">
      <protection hidden="1"/>
    </xf>
    <xf numFmtId="0" fontId="11" fillId="0" borderId="9" xfId="0" applyFont="1" applyBorder="1" applyAlignment="1" applyProtection="1">
      <alignment horizontal="right"/>
      <protection hidden="1"/>
    </xf>
    <xf numFmtId="0" fontId="10" fillId="0" borderId="0" xfId="11991" applyFont="1" applyFill="1" applyAlignment="1" applyProtection="1">
      <alignment horizontal="left"/>
      <protection hidden="1"/>
    </xf>
    <xf numFmtId="3" fontId="10" fillId="0" borderId="26" xfId="0" applyNumberFormat="1" applyFont="1" applyBorder="1" applyProtection="1">
      <protection hidden="1"/>
    </xf>
    <xf numFmtId="0" fontId="10" fillId="0" borderId="0" xfId="11993" applyFont="1" applyAlignment="1" applyProtection="1">
      <alignment horizontal="left"/>
      <protection hidden="1"/>
    </xf>
    <xf numFmtId="0" fontId="10" fillId="0" borderId="27" xfId="0" applyFont="1" applyBorder="1" applyProtection="1">
      <protection hidden="1"/>
    </xf>
    <xf numFmtId="164" fontId="10" fillId="0" borderId="27" xfId="11988" applyNumberFormat="1" applyFont="1" applyBorder="1" applyAlignment="1" applyProtection="1">
      <protection hidden="1"/>
    </xf>
    <xf numFmtId="3" fontId="11" fillId="0" borderId="21" xfId="0" applyNumberFormat="1" applyFont="1" applyBorder="1" applyProtection="1">
      <protection hidden="1"/>
    </xf>
    <xf numFmtId="165" fontId="10" fillId="0" borderId="0" xfId="0" applyNumberFormat="1" applyFont="1" applyProtection="1">
      <protection hidden="1"/>
    </xf>
    <xf numFmtId="164" fontId="10" fillId="22" borderId="0" xfId="11988" applyNumberFormat="1" applyFont="1" applyFill="1" applyBorder="1" applyAlignment="1" applyProtection="1">
      <alignment horizontal="right"/>
      <protection hidden="1"/>
    </xf>
    <xf numFmtId="164" fontId="10" fillId="0" borderId="0" xfId="11988" applyNumberFormat="1" applyFont="1" applyFill="1" applyBorder="1" applyAlignment="1" applyProtection="1">
      <protection hidden="1"/>
    </xf>
    <xf numFmtId="43" fontId="10" fillId="0" borderId="0" xfId="0" applyNumberFormat="1" applyFont="1" applyProtection="1">
      <protection hidden="1"/>
    </xf>
    <xf numFmtId="164" fontId="10" fillId="0" borderId="0" xfId="11988" applyNumberFormat="1" applyFont="1" applyBorder="1" applyAlignment="1" applyProtection="1">
      <alignment horizontal="right"/>
      <protection hidden="1"/>
    </xf>
    <xf numFmtId="0" fontId="17" fillId="0" borderId="0" xfId="0" applyFont="1"/>
    <xf numFmtId="0" fontId="11" fillId="0" borderId="0" xfId="0" applyFont="1" applyProtection="1">
      <protection hidden="1"/>
    </xf>
    <xf numFmtId="0" fontId="11" fillId="23" borderId="28" xfId="0" applyFont="1" applyFill="1" applyBorder="1"/>
    <xf numFmtId="3" fontId="10" fillId="23" borderId="0" xfId="0" applyNumberFormat="1" applyFont="1" applyFill="1" applyAlignment="1">
      <alignment horizontal="center"/>
    </xf>
    <xf numFmtId="164" fontId="0" fillId="0" borderId="3" xfId="0" applyNumberFormat="1" applyBorder="1"/>
    <xf numFmtId="164" fontId="0" fillId="0" borderId="0" xfId="0" applyNumberFormat="1"/>
    <xf numFmtId="0" fontId="10" fillId="0" borderId="0" xfId="0" applyFont="1" applyAlignment="1" applyProtection="1">
      <alignment horizontal="center"/>
      <protection hidden="1"/>
    </xf>
    <xf numFmtId="167" fontId="10" fillId="0" borderId="0" xfId="11989" applyNumberFormat="1" applyFont="1" applyBorder="1" applyAlignment="1" applyProtection="1">
      <protection hidden="1"/>
    </xf>
    <xf numFmtId="0" fontId="10" fillId="0" borderId="29" xfId="0" applyFont="1" applyBorder="1"/>
    <xf numFmtId="164" fontId="10" fillId="0" borderId="0" xfId="11988" applyNumberFormat="1" applyFont="1"/>
    <xf numFmtId="164" fontId="10" fillId="0" borderId="0" xfId="0" applyNumberFormat="1" applyFont="1"/>
    <xf numFmtId="0" fontId="18" fillId="0" borderId="0" xfId="9047" applyFont="1"/>
    <xf numFmtId="1" fontId="10" fillId="0" borderId="0" xfId="9047" applyNumberFormat="1" applyFont="1" applyProtection="1">
      <protection hidden="1"/>
    </xf>
    <xf numFmtId="0" fontId="10" fillId="0" borderId="10" xfId="0" applyFont="1" applyBorder="1" applyProtection="1">
      <protection hidden="1"/>
    </xf>
    <xf numFmtId="164" fontId="10" fillId="0" borderId="10" xfId="11988" applyNumberFormat="1" applyFont="1" applyBorder="1" applyAlignment="1" applyProtection="1">
      <protection hidden="1"/>
    </xf>
    <xf numFmtId="167" fontId="10" fillId="0" borderId="10" xfId="11989" applyNumberFormat="1" applyFont="1" applyBorder="1" applyAlignment="1" applyProtection="1">
      <protection hidden="1"/>
    </xf>
    <xf numFmtId="0" fontId="11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1" fillId="20" borderId="23" xfId="0" applyFont="1" applyFill="1" applyBorder="1" applyAlignment="1" applyProtection="1">
      <alignment vertical="center" wrapText="1"/>
      <protection hidden="1"/>
    </xf>
    <xf numFmtId="164" fontId="11" fillId="20" borderId="24" xfId="11988" applyNumberFormat="1" applyFont="1" applyFill="1" applyBorder="1" applyAlignment="1" applyProtection="1">
      <alignment vertical="center" wrapText="1"/>
      <protection hidden="1"/>
    </xf>
    <xf numFmtId="0" fontId="11" fillId="20" borderId="24" xfId="0" applyFont="1" applyFill="1" applyBorder="1" applyAlignment="1" applyProtection="1">
      <alignment vertical="center" wrapText="1"/>
      <protection hidden="1"/>
    </xf>
    <xf numFmtId="0" fontId="11" fillId="25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1" fillId="26" borderId="30" xfId="0" applyFont="1" applyFill="1" applyBorder="1" applyAlignment="1" applyProtection="1">
      <alignment vertical="center" wrapText="1"/>
      <protection hidden="1"/>
    </xf>
    <xf numFmtId="0" fontId="21" fillId="0" borderId="31" xfId="0" applyFont="1" applyBorder="1" applyAlignment="1">
      <alignment wrapText="1"/>
    </xf>
    <xf numFmtId="0" fontId="21" fillId="22" borderId="32" xfId="0" applyFont="1" applyFill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20" borderId="10" xfId="0" applyFont="1" applyFill="1" applyBorder="1" applyAlignment="1" applyProtection="1">
      <alignment wrapText="1"/>
      <protection hidden="1"/>
    </xf>
    <xf numFmtId="164" fontId="11" fillId="20" borderId="10" xfId="11988" applyNumberFormat="1" applyFont="1" applyFill="1" applyBorder="1" applyAlignment="1" applyProtection="1">
      <alignment horizontal="center" wrapText="1"/>
      <protection hidden="1"/>
    </xf>
    <xf numFmtId="0" fontId="11" fillId="20" borderId="10" xfId="0" applyFont="1" applyFill="1" applyBorder="1" applyAlignment="1" applyProtection="1">
      <alignment horizontal="center" wrapText="1"/>
      <protection hidden="1"/>
    </xf>
    <xf numFmtId="0" fontId="11" fillId="24" borderId="10" xfId="0" applyFont="1" applyFill="1" applyBorder="1" applyAlignment="1" applyProtection="1">
      <alignment horizontal="center" wrapText="1"/>
      <protection hidden="1"/>
    </xf>
    <xf numFmtId="0" fontId="11" fillId="24" borderId="10" xfId="0" applyFont="1" applyFill="1" applyBorder="1" applyAlignment="1" applyProtection="1">
      <alignment horizontal="left" wrapText="1"/>
      <protection hidden="1"/>
    </xf>
    <xf numFmtId="0" fontId="23" fillId="24" borderId="10" xfId="11991" applyFont="1" applyFill="1" applyBorder="1" applyAlignment="1" applyProtection="1">
      <alignment horizontal="center" wrapText="1"/>
      <protection hidden="1"/>
    </xf>
    <xf numFmtId="0" fontId="23" fillId="0" borderId="0" xfId="11991" applyFont="1" applyFill="1" applyAlignment="1" applyProtection="1">
      <alignment horizontal="center" wrapText="1"/>
      <protection hidden="1"/>
    </xf>
    <xf numFmtId="164" fontId="11" fillId="20" borderId="10" xfId="11988" applyNumberFormat="1" applyFont="1" applyFill="1" applyBorder="1" applyAlignment="1" applyProtection="1">
      <alignment wrapText="1"/>
      <protection hidden="1"/>
    </xf>
    <xf numFmtId="0" fontId="11" fillId="25" borderId="27" xfId="0" applyFont="1" applyFill="1" applyBorder="1" applyAlignment="1" applyProtection="1">
      <alignment wrapText="1"/>
      <protection hidden="1"/>
    </xf>
    <xf numFmtId="0" fontId="11" fillId="25" borderId="10" xfId="0" applyFont="1" applyFill="1" applyBorder="1" applyAlignment="1" applyProtection="1">
      <alignment horizontal="right" wrapText="1"/>
      <protection hidden="1"/>
    </xf>
    <xf numFmtId="0" fontId="23" fillId="25" borderId="10" xfId="11991" applyFont="1" applyFill="1" applyBorder="1" applyAlignment="1" applyProtection="1">
      <alignment horizontal="center" wrapText="1"/>
      <protection hidden="1"/>
    </xf>
    <xf numFmtId="0" fontId="11" fillId="26" borderId="27" xfId="0" applyFont="1" applyFill="1" applyBorder="1" applyAlignment="1" applyProtection="1">
      <alignment wrapText="1"/>
      <protection hidden="1"/>
    </xf>
    <xf numFmtId="0" fontId="11" fillId="26" borderId="10" xfId="0" applyFont="1" applyFill="1" applyBorder="1" applyAlignment="1" applyProtection="1">
      <alignment horizontal="left" wrapText="1"/>
      <protection hidden="1"/>
    </xf>
    <xf numFmtId="0" fontId="23" fillId="26" borderId="10" xfId="1199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 hidden="1"/>
    </xf>
    <xf numFmtId="164" fontId="11" fillId="28" borderId="0" xfId="11988" applyNumberFormat="1" applyFont="1" applyFill="1" applyBorder="1" applyAlignment="1" applyProtection="1">
      <alignment wrapText="1"/>
      <protection hidden="1"/>
    </xf>
    <xf numFmtId="0" fontId="0" fillId="21" borderId="35" xfId="0" applyFill="1" applyBorder="1" applyProtection="1">
      <protection hidden="1"/>
    </xf>
    <xf numFmtId="164" fontId="10" fillId="21" borderId="0" xfId="11988" applyNumberFormat="1" applyFont="1" applyFill="1" applyBorder="1" applyAlignment="1" applyProtection="1">
      <alignment horizontal="center"/>
      <protection hidden="1"/>
    </xf>
    <xf numFmtId="0" fontId="0" fillId="29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0" fillId="0" borderId="36" xfId="11988" applyNumberFormat="1" applyFont="1" applyFill="1" applyBorder="1" applyAlignment="1" applyProtection="1">
      <alignment horizontal="center"/>
      <protection hidden="1"/>
    </xf>
    <xf numFmtId="164" fontId="10" fillId="0" borderId="0" xfId="11988" applyNumberFormat="1" applyFont="1" applyFill="1" applyBorder="1" applyAlignment="1" applyProtection="1">
      <alignment horizontal="center"/>
      <protection hidden="1"/>
    </xf>
    <xf numFmtId="0" fontId="0" fillId="25" borderId="0" xfId="0" applyFill="1" applyProtection="1">
      <protection hidden="1"/>
    </xf>
    <xf numFmtId="164" fontId="20" fillId="0" borderId="36" xfId="11988" applyNumberFormat="1" applyFont="1" applyFill="1" applyBorder="1" applyAlignment="1" applyProtection="1">
      <alignment horizontal="center"/>
      <protection hidden="1"/>
    </xf>
    <xf numFmtId="164" fontId="10" fillId="21" borderId="0" xfId="11988" applyNumberFormat="1" applyFont="1" applyFill="1" applyBorder="1" applyAlignment="1" applyProtection="1">
      <protection hidden="1"/>
    </xf>
    <xf numFmtId="0" fontId="0" fillId="26" borderId="0" xfId="0" applyFill="1" applyProtection="1">
      <protection hidden="1"/>
    </xf>
    <xf numFmtId="0" fontId="21" fillId="0" borderId="0" xfId="0" applyFont="1"/>
    <xf numFmtId="0" fontId="0" fillId="0" borderId="19" xfId="0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24" fillId="20" borderId="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11" fillId="28" borderId="0" xfId="11988" applyNumberFormat="1" applyFont="1" applyFill="1" applyBorder="1" applyAlignment="1" applyProtection="1">
      <protection hidden="1"/>
    </xf>
    <xf numFmtId="0" fontId="0" fillId="0" borderId="10" xfId="0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31" xfId="0" applyFont="1" applyBorder="1"/>
    <xf numFmtId="0" fontId="21" fillId="22" borderId="32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/>
    <xf numFmtId="0" fontId="21" fillId="0" borderId="3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8" fontId="0" fillId="0" borderId="0" xfId="0" applyNumberFormat="1" applyProtection="1">
      <protection hidden="1"/>
    </xf>
    <xf numFmtId="0" fontId="0" fillId="20" borderId="0" xfId="0" applyFill="1" applyAlignment="1">
      <alignment horizontal="center"/>
    </xf>
    <xf numFmtId="0" fontId="26" fillId="0" borderId="0" xfId="0" applyFont="1" applyAlignment="1">
      <alignment horizontal="center"/>
    </xf>
    <xf numFmtId="0" fontId="21" fillId="22" borderId="37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36" xfId="0" applyBorder="1" applyAlignment="1" applyProtection="1">
      <alignment horizontal="center"/>
      <protection hidden="1"/>
    </xf>
    <xf numFmtId="0" fontId="24" fillId="20" borderId="19" xfId="0" applyFont="1" applyFill="1" applyBorder="1" applyAlignment="1">
      <alignment horizontal="center"/>
    </xf>
    <xf numFmtId="0" fontId="0" fillId="0" borderId="36" xfId="0" applyBorder="1" applyProtection="1">
      <protection hidden="1"/>
    </xf>
    <xf numFmtId="164" fontId="10" fillId="0" borderId="0" xfId="11988" applyNumberFormat="1" applyFont="1" applyFill="1" applyBorder="1" applyAlignment="1" applyProtection="1">
      <alignment horizontal="left"/>
      <protection hidden="1"/>
    </xf>
    <xf numFmtId="0" fontId="27" fillId="21" borderId="35" xfId="0" applyFont="1" applyFill="1" applyBorder="1" applyProtection="1"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6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21" borderId="35" xfId="0" applyFont="1" applyFill="1" applyBorder="1" applyProtection="1">
      <protection hidden="1"/>
    </xf>
    <xf numFmtId="0" fontId="0" fillId="21" borderId="33" xfId="0" applyFill="1" applyBorder="1" applyProtection="1">
      <protection hidden="1"/>
    </xf>
    <xf numFmtId="164" fontId="10" fillId="21" borderId="39" xfId="11988" applyNumberFormat="1" applyFont="1" applyFill="1" applyBorder="1" applyAlignment="1" applyProtection="1">
      <protection hidden="1"/>
    </xf>
    <xf numFmtId="0" fontId="0" fillId="21" borderId="0" xfId="0" applyFill="1" applyProtection="1">
      <protection hidden="1"/>
    </xf>
    <xf numFmtId="164" fontId="0" fillId="0" borderId="0" xfId="11988" applyNumberFormat="1" applyFont="1" applyFill="1" applyBorder="1" applyAlignment="1" applyProtection="1">
      <protection hidden="1"/>
    </xf>
    <xf numFmtId="164" fontId="0" fillId="0" borderId="0" xfId="11988" applyNumberFormat="1" applyFont="1" applyBorder="1" applyAlignment="1" applyProtection="1">
      <protection hidden="1"/>
    </xf>
    <xf numFmtId="164" fontId="0" fillId="0" borderId="0" xfId="11988" applyNumberFormat="1" applyFont="1" applyFill="1" applyBorder="1" applyProtection="1">
      <protection hidden="1"/>
    </xf>
    <xf numFmtId="164" fontId="0" fillId="0" borderId="36" xfId="11988" applyNumberFormat="1" applyFont="1" applyFill="1" applyBorder="1" applyProtection="1">
      <protection hidden="1"/>
    </xf>
    <xf numFmtId="164" fontId="10" fillId="21" borderId="35" xfId="11988" applyNumberFormat="1" applyFont="1" applyFill="1" applyBorder="1" applyAlignment="1" applyProtection="1">
      <protection hidden="1"/>
    </xf>
    <xf numFmtId="164" fontId="0" fillId="0" borderId="0" xfId="11988" applyNumberFormat="1" applyFont="1" applyFill="1" applyBorder="1" applyAlignment="1" applyProtection="1">
      <alignment horizontal="center"/>
      <protection hidden="1"/>
    </xf>
    <xf numFmtId="164" fontId="10" fillId="25" borderId="0" xfId="11988" applyNumberFormat="1" applyFont="1" applyFill="1" applyBorder="1" applyAlignment="1" applyProtection="1">
      <protection hidden="1"/>
    </xf>
    <xf numFmtId="0" fontId="0" fillId="29" borderId="0" xfId="0" applyFill="1" applyProtection="1">
      <protection hidden="1"/>
    </xf>
    <xf numFmtId="164" fontId="10" fillId="25" borderId="39" xfId="11988" applyNumberFormat="1" applyFont="1" applyFill="1" applyBorder="1" applyAlignment="1" applyProtection="1">
      <protection hidden="1"/>
    </xf>
    <xf numFmtId="0" fontId="0" fillId="26" borderId="39" xfId="0" applyFill="1" applyBorder="1" applyProtection="1">
      <protection hidden="1"/>
    </xf>
    <xf numFmtId="164" fontId="10" fillId="29" borderId="0" xfId="11988" applyNumberFormat="1" applyFont="1" applyFill="1" applyBorder="1" applyProtection="1">
      <protection hidden="1"/>
    </xf>
    <xf numFmtId="1" fontId="0" fillId="0" borderId="10" xfId="0" applyNumberFormat="1" applyBorder="1" applyProtection="1">
      <protection hidden="1"/>
    </xf>
    <xf numFmtId="3" fontId="20" fillId="0" borderId="0" xfId="8021" applyNumberFormat="1" applyFont="1" applyAlignment="1" applyProtection="1">
      <alignment horizontal="center"/>
      <protection hidden="1"/>
    </xf>
    <xf numFmtId="0" fontId="11" fillId="20" borderId="10" xfId="0" applyFont="1" applyFill="1" applyBorder="1" applyProtection="1">
      <protection hidden="1"/>
    </xf>
    <xf numFmtId="164" fontId="11" fillId="20" borderId="10" xfId="11988" applyNumberFormat="1" applyFont="1" applyFill="1" applyBorder="1" applyProtection="1">
      <protection hidden="1"/>
    </xf>
    <xf numFmtId="3" fontId="23" fillId="20" borderId="10" xfId="8021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Protection="1">
      <protection hidden="1"/>
    </xf>
    <xf numFmtId="164" fontId="11" fillId="20" borderId="10" xfId="11988" applyNumberFormat="1" applyFont="1" applyFill="1" applyBorder="1" applyAlignment="1" applyProtection="1">
      <protection hidden="1"/>
    </xf>
    <xf numFmtId="0" fontId="0" fillId="0" borderId="35" xfId="0" applyBorder="1" applyProtection="1">
      <protection hidden="1"/>
    </xf>
    <xf numFmtId="0" fontId="10" fillId="0" borderId="35" xfId="0" applyFont="1" applyBorder="1" applyProtection="1">
      <protection hidden="1"/>
    </xf>
    <xf numFmtId="0" fontId="10" fillId="0" borderId="10" xfId="0" applyFont="1" applyBorder="1" applyAlignment="1" applyProtection="1">
      <alignment horizontal="left"/>
      <protection hidden="1"/>
    </xf>
    <xf numFmtId="164" fontId="11" fillId="0" borderId="10" xfId="11988" applyNumberFormat="1" applyFont="1" applyFill="1" applyBorder="1" applyAlignment="1" applyProtection="1">
      <protection hidden="1"/>
    </xf>
    <xf numFmtId="0" fontId="11" fillId="0" borderId="10" xfId="0" applyFont="1" applyBorder="1" applyAlignment="1" applyProtection="1">
      <alignment horizontal="center"/>
      <protection hidden="1"/>
    </xf>
    <xf numFmtId="164" fontId="0" fillId="0" borderId="10" xfId="11988" applyNumberFormat="1" applyFont="1" applyFill="1" applyBorder="1" applyAlignment="1" applyProtection="1">
      <protection hidden="1"/>
    </xf>
    <xf numFmtId="3" fontId="10" fillId="0" borderId="10" xfId="0" applyNumberFormat="1" applyFont="1" applyBorder="1" applyAlignment="1" applyProtection="1">
      <alignment horizontal="right"/>
      <protection hidden="1"/>
    </xf>
    <xf numFmtId="0" fontId="11" fillId="0" borderId="10" xfId="0" applyFont="1" applyBorder="1" applyProtection="1">
      <protection hidden="1"/>
    </xf>
    <xf numFmtId="164" fontId="0" fillId="0" borderId="0" xfId="0" applyNumberFormat="1" applyProtection="1">
      <protection hidden="1"/>
    </xf>
    <xf numFmtId="169" fontId="10" fillId="0" borderId="0" xfId="0" applyNumberFormat="1" applyFont="1" applyProtection="1">
      <protection hidden="1"/>
    </xf>
    <xf numFmtId="0" fontId="11" fillId="0" borderId="10" xfId="0" applyFont="1" applyBorder="1" applyAlignment="1" applyProtection="1">
      <alignment horizontal="left"/>
      <protection hidden="1"/>
    </xf>
    <xf numFmtId="170" fontId="10" fillId="0" borderId="10" xfId="0" applyNumberFormat="1" applyFont="1" applyBorder="1" applyAlignment="1" applyProtection="1">
      <alignment horizontal="left"/>
      <protection hidden="1"/>
    </xf>
    <xf numFmtId="3" fontId="10" fillId="0" borderId="10" xfId="0" applyNumberFormat="1" applyFont="1" applyBorder="1" applyProtection="1">
      <protection hidden="1"/>
    </xf>
    <xf numFmtId="43" fontId="0" fillId="0" borderId="0" xfId="0" applyNumberFormat="1" applyProtection="1">
      <protection hidden="1"/>
    </xf>
    <xf numFmtId="0" fontId="0" fillId="0" borderId="20" xfId="0" applyBorder="1" applyAlignment="1" applyProtection="1">
      <alignment horizontal="left"/>
      <protection hidden="1"/>
    </xf>
    <xf numFmtId="164" fontId="0" fillId="0" borderId="27" xfId="11988" applyNumberFormat="1" applyFont="1" applyFill="1" applyBorder="1" applyAlignment="1" applyProtection="1">
      <protection hidden="1"/>
    </xf>
    <xf numFmtId="3" fontId="0" fillId="0" borderId="21" xfId="0" applyNumberFormat="1" applyBorder="1" applyProtection="1">
      <protection hidden="1"/>
    </xf>
    <xf numFmtId="164" fontId="0" fillId="0" borderId="0" xfId="11988" applyNumberFormat="1" applyFont="1" applyBorder="1" applyAlignment="1" applyProtection="1">
      <alignment horizontal="center"/>
      <protection hidden="1"/>
    </xf>
    <xf numFmtId="170" fontId="11" fillId="0" borderId="10" xfId="0" applyNumberFormat="1" applyFont="1" applyBorder="1" applyAlignment="1" applyProtection="1">
      <alignment horizontal="center"/>
      <protection hidden="1"/>
    </xf>
    <xf numFmtId="169" fontId="10" fillId="0" borderId="10" xfId="0" applyNumberFormat="1" applyFont="1" applyBorder="1" applyProtection="1">
      <protection hidden="1"/>
    </xf>
    <xf numFmtId="170" fontId="10" fillId="0" borderId="20" xfId="0" applyNumberFormat="1" applyFont="1" applyBorder="1" applyAlignment="1" applyProtection="1">
      <alignment horizontal="left"/>
      <protection hidden="1"/>
    </xf>
    <xf numFmtId="3" fontId="10" fillId="0" borderId="21" xfId="0" applyNumberFormat="1" applyFont="1" applyBorder="1" applyProtection="1">
      <protection hidden="1"/>
    </xf>
    <xf numFmtId="0" fontId="0" fillId="0" borderId="33" xfId="0" applyBorder="1" applyProtection="1">
      <protection hidden="1"/>
    </xf>
    <xf numFmtId="164" fontId="0" fillId="0" borderId="40" xfId="11988" applyNumberFormat="1" applyFont="1" applyFill="1" applyBorder="1" applyAlignment="1" applyProtection="1">
      <alignment horizontal="center"/>
      <protection hidden="1"/>
    </xf>
    <xf numFmtId="164" fontId="0" fillId="0" borderId="0" xfId="11988" applyNumberFormat="1" applyFont="1" applyFill="1" applyBorder="1" applyAlignment="1" applyProtection="1">
      <alignment horizontal="right"/>
      <protection hidden="1"/>
    </xf>
    <xf numFmtId="0" fontId="11" fillId="0" borderId="20" xfId="0" applyFont="1" applyBorder="1" applyAlignment="1" applyProtection="1">
      <alignment horizontal="left"/>
      <protection hidden="1"/>
    </xf>
    <xf numFmtId="164" fontId="10" fillId="0" borderId="27" xfId="11988" applyNumberFormat="1" applyFont="1" applyFill="1" applyBorder="1" applyAlignment="1" applyProtection="1">
      <alignment horizontal="left"/>
      <protection hidden="1"/>
    </xf>
    <xf numFmtId="164" fontId="0" fillId="0" borderId="21" xfId="0" applyNumberFormat="1" applyBorder="1" applyProtection="1">
      <protection hidden="1"/>
    </xf>
    <xf numFmtId="164" fontId="10" fillId="21" borderId="39" xfId="11988" applyNumberFormat="1" applyFont="1" applyFill="1" applyBorder="1" applyAlignment="1" applyProtection="1">
      <alignment horizontal="center"/>
      <protection hidden="1"/>
    </xf>
    <xf numFmtId="164" fontId="10" fillId="21" borderId="40" xfId="11988" applyNumberFormat="1" applyFont="1" applyFill="1" applyBorder="1" applyAlignment="1" applyProtection="1">
      <alignment horizontal="right"/>
      <protection hidden="1"/>
    </xf>
    <xf numFmtId="0" fontId="11" fillId="21" borderId="10" xfId="0" applyFont="1" applyFill="1" applyBorder="1" applyProtection="1">
      <protection hidden="1"/>
    </xf>
    <xf numFmtId="164" fontId="11" fillId="21" borderId="10" xfId="0" applyNumberFormat="1" applyFont="1" applyFill="1" applyBorder="1" applyProtection="1">
      <protection hidden="1"/>
    </xf>
    <xf numFmtId="0" fontId="11" fillId="21" borderId="10" xfId="0" applyFont="1" applyFill="1" applyBorder="1" applyAlignment="1">
      <alignment wrapText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7" xfId="11988" applyNumberFormat="1" applyFont="1" applyBorder="1"/>
    <xf numFmtId="164" fontId="4" fillId="0" borderId="0" xfId="9047" applyNumberFormat="1" applyProtection="1">
      <protection hidden="1"/>
    </xf>
    <xf numFmtId="0" fontId="0" fillId="0" borderId="10" xfId="0" applyBorder="1" applyProtection="1">
      <protection hidden="1"/>
    </xf>
    <xf numFmtId="164" fontId="0" fillId="0" borderId="10" xfId="0" applyNumberFormat="1" applyBorder="1" applyAlignment="1" applyProtection="1">
      <alignment horizontal="right"/>
      <protection hidden="1"/>
    </xf>
    <xf numFmtId="164" fontId="0" fillId="0" borderId="10" xfId="11988" applyNumberFormat="1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20" borderId="10" xfId="0" applyFill="1" applyBorder="1" applyProtection="1">
      <protection hidden="1"/>
    </xf>
    <xf numFmtId="1" fontId="11" fillId="20" borderId="41" xfId="0" applyNumberFormat="1" applyFont="1" applyFill="1" applyBorder="1" applyAlignment="1" applyProtection="1">
      <alignment horizontal="center"/>
      <protection hidden="1"/>
    </xf>
    <xf numFmtId="1" fontId="10" fillId="20" borderId="10" xfId="0" applyNumberFormat="1" applyFont="1" applyFill="1" applyBorder="1" applyProtection="1">
      <protection hidden="1"/>
    </xf>
    <xf numFmtId="164" fontId="10" fillId="20" borderId="10" xfId="11988" applyNumberFormat="1" applyFont="1" applyFill="1" applyBorder="1" applyAlignment="1" applyProtection="1">
      <alignment horizontal="right"/>
      <protection hidden="1"/>
    </xf>
    <xf numFmtId="0" fontId="10" fillId="22" borderId="0" xfId="0" applyFont="1" applyFill="1" applyProtection="1">
      <protection hidden="1"/>
    </xf>
    <xf numFmtId="0" fontId="0" fillId="22" borderId="0" xfId="0" applyFill="1" applyProtection="1">
      <protection hidden="1"/>
    </xf>
    <xf numFmtId="3" fontId="10" fillId="20" borderId="10" xfId="0" applyNumberFormat="1" applyFont="1" applyFill="1" applyBorder="1" applyAlignment="1" applyProtection="1">
      <alignment horizontal="right"/>
      <protection hidden="1"/>
    </xf>
    <xf numFmtId="164" fontId="11" fillId="20" borderId="10" xfId="11988" applyNumberFormat="1" applyFont="1" applyFill="1" applyBorder="1" applyAlignment="1" applyProtection="1">
      <alignment horizontal="right"/>
      <protection hidden="1"/>
    </xf>
    <xf numFmtId="164" fontId="10" fillId="0" borderId="0" xfId="11988" quotePrefix="1" applyNumberFormat="1" applyFont="1" applyBorder="1" applyAlignment="1" applyProtection="1">
      <alignment horizontal="left"/>
      <protection hidden="1"/>
    </xf>
    <xf numFmtId="0" fontId="10" fillId="20" borderId="10" xfId="0" applyFont="1" applyFill="1" applyBorder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0" fontId="29" fillId="20" borderId="25" xfId="0" applyFont="1" applyFill="1" applyBorder="1"/>
    <xf numFmtId="0" fontId="29" fillId="0" borderId="0" xfId="0" applyFont="1"/>
    <xf numFmtId="0" fontId="0" fillId="20" borderId="26" xfId="0" applyFill="1" applyBorder="1"/>
    <xf numFmtId="0" fontId="11" fillId="23" borderId="49" xfId="0" applyFont="1" applyFill="1" applyBorder="1" applyAlignment="1">
      <alignment horizontal="center"/>
    </xf>
    <xf numFmtId="0" fontId="11" fillId="23" borderId="24" xfId="0" applyFont="1" applyFill="1" applyBorder="1" applyAlignment="1">
      <alignment horizontal="center"/>
    </xf>
    <xf numFmtId="10" fontId="11" fillId="23" borderId="24" xfId="0" applyNumberFormat="1" applyFont="1" applyFill="1" applyBorder="1" applyAlignment="1">
      <alignment horizontal="center"/>
    </xf>
    <xf numFmtId="3" fontId="11" fillId="23" borderId="24" xfId="0" applyNumberFormat="1" applyFont="1" applyFill="1" applyBorder="1" applyAlignment="1">
      <alignment horizontal="center"/>
    </xf>
    <xf numFmtId="0" fontId="11" fillId="23" borderId="25" xfId="0" applyFont="1" applyFill="1" applyBorder="1" applyAlignment="1">
      <alignment horizontal="center"/>
    </xf>
    <xf numFmtId="0" fontId="11" fillId="23" borderId="7" xfId="0" applyFont="1" applyFill="1" applyBorder="1" applyAlignment="1">
      <alignment horizontal="center"/>
    </xf>
    <xf numFmtId="0" fontId="11" fillId="23" borderId="24" xfId="0" quotePrefix="1" applyFont="1" applyFill="1" applyBorder="1" applyAlignment="1">
      <alignment horizontal="center"/>
    </xf>
    <xf numFmtId="0" fontId="11" fillId="23" borderId="50" xfId="0" applyFont="1" applyFill="1" applyBorder="1" applyAlignment="1">
      <alignment horizontal="center"/>
    </xf>
    <xf numFmtId="0" fontId="11" fillId="20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23" borderId="47" xfId="0" applyFont="1" applyFill="1" applyBorder="1" applyAlignment="1">
      <alignment horizontal="center"/>
    </xf>
    <xf numFmtId="0" fontId="14" fillId="23" borderId="27" xfId="0" applyFont="1" applyFill="1" applyBorder="1" applyAlignment="1">
      <alignment horizontal="center"/>
    </xf>
    <xf numFmtId="10" fontId="14" fillId="23" borderId="27" xfId="0" applyNumberFormat="1" applyFont="1" applyFill="1" applyBorder="1" applyAlignment="1">
      <alignment horizontal="center"/>
    </xf>
    <xf numFmtId="3" fontId="14" fillId="23" borderId="27" xfId="0" applyNumberFormat="1" applyFont="1" applyFill="1" applyBorder="1" applyAlignment="1">
      <alignment horizontal="center"/>
    </xf>
    <xf numFmtId="0" fontId="14" fillId="23" borderId="21" xfId="0" applyFont="1" applyFill="1" applyBorder="1" applyAlignment="1">
      <alignment horizontal="center"/>
    </xf>
    <xf numFmtId="0" fontId="14" fillId="23" borderId="19" xfId="0" applyFont="1" applyFill="1" applyBorder="1" applyAlignment="1">
      <alignment horizontal="center"/>
    </xf>
    <xf numFmtId="0" fontId="14" fillId="23" borderId="27" xfId="0" quotePrefix="1" applyFont="1" applyFill="1" applyBorder="1" applyAlignment="1">
      <alignment horizontal="center"/>
    </xf>
    <xf numFmtId="0" fontId="14" fillId="23" borderId="48" xfId="0" quotePrefix="1" applyFont="1" applyFill="1" applyBorder="1" applyAlignment="1">
      <alignment horizontal="center"/>
    </xf>
    <xf numFmtId="0" fontId="10" fillId="23" borderId="0" xfId="0" applyFont="1" applyFill="1" applyAlignment="1">
      <alignment horizontal="center"/>
    </xf>
    <xf numFmtId="0" fontId="10" fillId="23" borderId="0" xfId="0" applyFont="1" applyFill="1" applyAlignment="1">
      <alignment horizontal="right"/>
    </xf>
    <xf numFmtId="0" fontId="10" fillId="23" borderId="26" xfId="0" applyFont="1" applyFill="1" applyBorder="1"/>
    <xf numFmtId="0" fontId="11" fillId="23" borderId="8" xfId="0" applyFont="1" applyFill="1" applyBorder="1"/>
    <xf numFmtId="0" fontId="11" fillId="23" borderId="0" xfId="0" applyFont="1" applyFill="1"/>
    <xf numFmtId="0" fontId="11" fillId="23" borderId="51" xfId="0" applyFont="1" applyFill="1" applyBorder="1"/>
    <xf numFmtId="10" fontId="10" fillId="23" borderId="0" xfId="0" applyNumberFormat="1" applyFont="1" applyFill="1" applyAlignment="1">
      <alignment horizontal="center"/>
    </xf>
    <xf numFmtId="4" fontId="10" fillId="23" borderId="0" xfId="0" applyNumberFormat="1" applyFont="1" applyFill="1" applyAlignment="1">
      <alignment horizontal="center"/>
    </xf>
    <xf numFmtId="10" fontId="10" fillId="23" borderId="51" xfId="0" applyNumberFormat="1" applyFont="1" applyFill="1" applyBorder="1" applyAlignment="1">
      <alignment horizontal="center"/>
    </xf>
    <xf numFmtId="0" fontId="11" fillId="23" borderId="49" xfId="0" applyFont="1" applyFill="1" applyBorder="1"/>
    <xf numFmtId="169" fontId="11" fillId="23" borderId="24" xfId="0" applyNumberFormat="1" applyFont="1" applyFill="1" applyBorder="1" applyAlignment="1">
      <alignment horizontal="center"/>
    </xf>
    <xf numFmtId="3" fontId="11" fillId="23" borderId="25" xfId="0" applyNumberFormat="1" applyFont="1" applyFill="1" applyBorder="1" applyAlignment="1">
      <alignment horizontal="center"/>
    </xf>
    <xf numFmtId="0" fontId="11" fillId="23" borderId="7" xfId="0" applyFont="1" applyFill="1" applyBorder="1"/>
    <xf numFmtId="10" fontId="11" fillId="23" borderId="50" xfId="0" applyNumberFormat="1" applyFont="1" applyFill="1" applyBorder="1" applyAlignment="1">
      <alignment horizontal="center"/>
    </xf>
    <xf numFmtId="0" fontId="30" fillId="23" borderId="49" xfId="0" applyFont="1" applyFill="1" applyBorder="1"/>
    <xf numFmtId="0" fontId="30" fillId="23" borderId="24" xfId="0" applyFont="1" applyFill="1" applyBorder="1" applyAlignment="1">
      <alignment horizontal="left"/>
    </xf>
    <xf numFmtId="4" fontId="11" fillId="23" borderId="24" xfId="0" applyNumberFormat="1" applyFont="1" applyFill="1" applyBorder="1" applyAlignment="1">
      <alignment horizontal="center"/>
    </xf>
    <xf numFmtId="0" fontId="0" fillId="0" borderId="7" xfId="0" applyBorder="1"/>
    <xf numFmtId="0" fontId="30" fillId="23" borderId="24" xfId="0" applyFont="1" applyFill="1" applyBorder="1"/>
    <xf numFmtId="3" fontId="11" fillId="23" borderId="50" xfId="0" applyNumberFormat="1" applyFont="1" applyFill="1" applyBorder="1" applyAlignment="1">
      <alignment horizontal="center"/>
    </xf>
    <xf numFmtId="0" fontId="30" fillId="23" borderId="28" xfId="0" applyFont="1" applyFill="1" applyBorder="1" applyAlignment="1">
      <alignment horizontal="left"/>
    </xf>
    <xf numFmtId="37" fontId="30" fillId="23" borderId="0" xfId="7560" applyNumberFormat="1" applyFont="1" applyFill="1" applyAlignment="1">
      <alignment horizontal="center"/>
    </xf>
    <xf numFmtId="3" fontId="30" fillId="23" borderId="0" xfId="0" applyNumberFormat="1" applyFont="1" applyFill="1" applyAlignment="1">
      <alignment horizontal="left"/>
    </xf>
    <xf numFmtId="3" fontId="30" fillId="23" borderId="0" xfId="0" applyNumberFormat="1" applyFont="1" applyFill="1" applyAlignment="1">
      <alignment horizontal="center"/>
    </xf>
    <xf numFmtId="0" fontId="10" fillId="23" borderId="0" xfId="0" applyFont="1" applyFill="1"/>
    <xf numFmtId="4" fontId="11" fillId="23" borderId="0" xfId="0" applyNumberFormat="1" applyFont="1" applyFill="1" applyAlignment="1">
      <alignment horizontal="center"/>
    </xf>
    <xf numFmtId="3" fontId="11" fillId="23" borderId="0" xfId="0" applyNumberFormat="1" applyFont="1" applyFill="1" applyAlignment="1">
      <alignment horizontal="center"/>
    </xf>
    <xf numFmtId="0" fontId="0" fillId="0" borderId="8" xfId="0" applyBorder="1"/>
    <xf numFmtId="0" fontId="30" fillId="23" borderId="0" xfId="0" applyFont="1" applyFill="1" applyAlignment="1">
      <alignment horizontal="left"/>
    </xf>
    <xf numFmtId="3" fontId="11" fillId="23" borderId="51" xfId="0" applyNumberFormat="1" applyFont="1" applyFill="1" applyBorder="1" applyAlignment="1">
      <alignment horizontal="center"/>
    </xf>
    <xf numFmtId="0" fontId="30" fillId="23" borderId="52" xfId="0" applyFont="1" applyFill="1" applyBorder="1" applyAlignment="1">
      <alignment horizontal="left"/>
    </xf>
    <xf numFmtId="37" fontId="30" fillId="23" borderId="53" xfId="7560" applyNumberFormat="1" applyFont="1" applyFill="1" applyBorder="1" applyAlignment="1">
      <alignment horizontal="center"/>
    </xf>
    <xf numFmtId="0" fontId="30" fillId="23" borderId="53" xfId="0" applyFont="1" applyFill="1" applyBorder="1" applyAlignment="1">
      <alignment horizontal="left"/>
    </xf>
    <xf numFmtId="3" fontId="30" fillId="23" borderId="53" xfId="0" applyNumberFormat="1" applyFont="1" applyFill="1" applyBorder="1" applyAlignment="1">
      <alignment horizontal="center"/>
    </xf>
    <xf numFmtId="0" fontId="10" fillId="23" borderId="53" xfId="0" applyFont="1" applyFill="1" applyBorder="1"/>
    <xf numFmtId="4" fontId="11" fillId="23" borderId="53" xfId="0" applyNumberFormat="1" applyFont="1" applyFill="1" applyBorder="1" applyAlignment="1">
      <alignment horizontal="center"/>
    </xf>
    <xf numFmtId="3" fontId="11" fillId="23" borderId="53" xfId="0" applyNumberFormat="1" applyFont="1" applyFill="1" applyBorder="1" applyAlignment="1">
      <alignment horizontal="center"/>
    </xf>
    <xf numFmtId="0" fontId="0" fillId="0" borderId="54" xfId="0" applyBorder="1"/>
    <xf numFmtId="3" fontId="11" fillId="23" borderId="55" xfId="0" applyNumberFormat="1" applyFon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37" fontId="0" fillId="0" borderId="0" xfId="0" applyNumberFormat="1"/>
    <xf numFmtId="1" fontId="11" fillId="20" borderId="0" xfId="0" applyNumberFormat="1" applyFont="1" applyFill="1" applyProtection="1">
      <protection hidden="1"/>
    </xf>
    <xf numFmtId="1" fontId="11" fillId="20" borderId="0" xfId="0" applyNumberFormat="1" applyFont="1" applyFill="1" applyAlignment="1" applyProtection="1">
      <alignment horizontal="left"/>
      <protection hidden="1"/>
    </xf>
    <xf numFmtId="1" fontId="10" fillId="20" borderId="0" xfId="0" applyNumberFormat="1" applyFont="1" applyFill="1" applyProtection="1">
      <protection hidden="1"/>
    </xf>
    <xf numFmtId="1" fontId="11" fillId="20" borderId="0" xfId="0" applyNumberFormat="1" applyFont="1" applyFill="1" applyAlignment="1" applyProtection="1">
      <alignment horizontal="center"/>
      <protection hidden="1"/>
    </xf>
    <xf numFmtId="1" fontId="11" fillId="23" borderId="0" xfId="0" applyNumberFormat="1" applyFont="1" applyFill="1" applyAlignment="1" applyProtection="1">
      <alignment horizontal="left"/>
      <protection hidden="1"/>
    </xf>
    <xf numFmtId="1" fontId="10" fillId="23" borderId="0" xfId="0" applyNumberFormat="1" applyFont="1" applyFill="1" applyAlignment="1" applyProtection="1">
      <alignment horizontal="left"/>
      <protection hidden="1"/>
    </xf>
    <xf numFmtId="3" fontId="10" fillId="23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" fontId="11" fillId="23" borderId="0" xfId="0" applyNumberFormat="1" applyFont="1" applyFill="1" applyAlignment="1" applyProtection="1">
      <alignment horizontal="left" wrapText="1"/>
      <protection hidden="1"/>
    </xf>
    <xf numFmtId="1" fontId="32" fillId="23" borderId="0" xfId="0" applyNumberFormat="1" applyFont="1" applyFill="1" applyAlignment="1" applyProtection="1">
      <alignment horizontal="center"/>
      <protection hidden="1"/>
    </xf>
    <xf numFmtId="1" fontId="10" fillId="23" borderId="0" xfId="0" applyNumberFormat="1" applyFont="1" applyFill="1" applyProtection="1">
      <protection hidden="1"/>
    </xf>
    <xf numFmtId="1" fontId="10" fillId="23" borderId="0" xfId="0" quotePrefix="1" applyNumberFormat="1" applyFont="1" applyFill="1" applyAlignment="1" applyProtection="1">
      <alignment horizontal="left"/>
      <protection hidden="1"/>
    </xf>
    <xf numFmtId="1" fontId="32" fillId="23" borderId="0" xfId="0" applyNumberFormat="1" applyFont="1" applyFill="1" applyAlignment="1" applyProtection="1">
      <alignment horizontal="left"/>
      <protection hidden="1"/>
    </xf>
    <xf numFmtId="3" fontId="32" fillId="23" borderId="0" xfId="0" applyNumberFormat="1" applyFont="1" applyFill="1" applyAlignment="1" applyProtection="1">
      <alignment horizontal="center"/>
      <protection hidden="1"/>
    </xf>
    <xf numFmtId="3" fontId="10" fillId="23" borderId="0" xfId="0" applyNumberFormat="1" applyFont="1" applyFill="1" applyAlignment="1" applyProtection="1">
      <alignment horizontal="right"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left"/>
      <protection hidden="1"/>
    </xf>
    <xf numFmtId="3" fontId="32" fillId="23" borderId="0" xfId="11988" applyNumberFormat="1" applyFont="1" applyFill="1" applyBorder="1" applyAlignment="1" applyProtection="1">
      <alignment horizontal="center"/>
      <protection hidden="1"/>
    </xf>
    <xf numFmtId="3" fontId="10" fillId="23" borderId="0" xfId="11988" applyNumberFormat="1" applyFont="1" applyFill="1" applyBorder="1" applyAlignment="1" applyProtection="1">
      <alignment horizontal="center"/>
      <protection hidden="1"/>
    </xf>
    <xf numFmtId="1" fontId="33" fillId="0" borderId="0" xfId="0" applyNumberFormat="1" applyFont="1" applyProtection="1">
      <protection hidden="1"/>
    </xf>
    <xf numFmtId="3" fontId="11" fillId="23" borderId="0" xfId="0" applyNumberFormat="1" applyFont="1" applyFill="1" applyAlignment="1" applyProtection="1">
      <alignment horizontal="right"/>
      <protection hidden="1"/>
    </xf>
    <xf numFmtId="1" fontId="34" fillId="23" borderId="30" xfId="0" applyNumberFormat="1" applyFont="1" applyFill="1" applyBorder="1" applyAlignment="1" applyProtection="1">
      <alignment horizontal="left"/>
      <protection hidden="1"/>
    </xf>
    <xf numFmtId="3" fontId="34" fillId="23" borderId="30" xfId="0" applyNumberFormat="1" applyFont="1" applyFill="1" applyBorder="1" applyAlignment="1" applyProtection="1">
      <alignment horizontal="center"/>
      <protection hidden="1"/>
    </xf>
    <xf numFmtId="1" fontId="11" fillId="23" borderId="0" xfId="0" applyNumberFormat="1" applyFont="1" applyFill="1" applyProtection="1">
      <protection hidden="1"/>
    </xf>
    <xf numFmtId="0" fontId="0" fillId="30" borderId="0" xfId="0" applyFill="1"/>
    <xf numFmtId="0" fontId="0" fillId="31" borderId="0" xfId="0" applyFill="1" applyAlignment="1">
      <alignment horizontal="center" vertical="center"/>
    </xf>
    <xf numFmtId="0" fontId="35" fillId="20" borderId="9" xfId="0" applyFont="1" applyFill="1" applyBorder="1" applyAlignment="1">
      <alignment horizontal="center"/>
    </xf>
    <xf numFmtId="0" fontId="35" fillId="20" borderId="0" xfId="0" applyFont="1" applyFill="1" applyAlignment="1">
      <alignment horizontal="center"/>
    </xf>
    <xf numFmtId="3" fontId="35" fillId="20" borderId="0" xfId="0" applyNumberFormat="1" applyFont="1" applyFill="1" applyAlignment="1">
      <alignment horizontal="center"/>
    </xf>
    <xf numFmtId="169" fontId="35" fillId="20" borderId="0" xfId="0" applyNumberFormat="1" applyFont="1" applyFill="1" applyAlignment="1">
      <alignment horizontal="center"/>
    </xf>
    <xf numFmtId="170" fontId="35" fillId="20" borderId="0" xfId="0" applyNumberFormat="1" applyFont="1" applyFill="1" applyAlignment="1">
      <alignment horizontal="center"/>
    </xf>
    <xf numFmtId="0" fontId="35" fillId="31" borderId="0" xfId="0" applyFont="1" applyFill="1" applyAlignment="1">
      <alignment horizontal="center"/>
    </xf>
    <xf numFmtId="0" fontId="35" fillId="31" borderId="0" xfId="0" applyFont="1" applyFill="1" applyAlignment="1">
      <alignment horizontal="left" vertical="top"/>
    </xf>
    <xf numFmtId="0" fontId="36" fillId="31" borderId="0" xfId="11991" applyFont="1" applyFill="1" applyAlignment="1">
      <alignment horizontal="left" vertical="top"/>
    </xf>
    <xf numFmtId="0" fontId="36" fillId="20" borderId="0" xfId="11991" applyFont="1" applyFill="1" applyAlignment="1">
      <alignment horizontal="center"/>
    </xf>
    <xf numFmtId="17" fontId="35" fillId="20" borderId="0" xfId="0" applyNumberFormat="1" applyFont="1" applyFill="1" applyAlignment="1">
      <alignment horizontal="center"/>
    </xf>
    <xf numFmtId="0" fontId="10" fillId="30" borderId="0" xfId="0" applyFont="1" applyFill="1"/>
    <xf numFmtId="0" fontId="23" fillId="0" borderId="0" xfId="11991" applyFont="1" applyFill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17" fontId="11" fillId="32" borderId="0" xfId="0" applyNumberFormat="1" applyFont="1" applyFill="1" applyAlignment="1">
      <alignment horizontal="center" vertical="center"/>
    </xf>
    <xf numFmtId="0" fontId="14" fillId="0" borderId="0" xfId="0" applyFont="1"/>
    <xf numFmtId="0" fontId="10" fillId="0" borderId="0" xfId="0" applyFont="1" applyAlignment="1">
      <alignment horizontal="center" vertical="center"/>
    </xf>
    <xf numFmtId="3" fontId="10" fillId="32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3" fontId="10" fillId="0" borderId="9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32" borderId="0" xfId="0" applyNumberFormat="1" applyFont="1" applyFill="1" applyAlignment="1">
      <alignment horizontal="center"/>
    </xf>
    <xf numFmtId="169" fontId="9" fillId="32" borderId="0" xfId="0" applyNumberFormat="1" applyFont="1" applyFill="1" applyAlignment="1">
      <alignment horizontal="center"/>
    </xf>
    <xf numFmtId="167" fontId="10" fillId="32" borderId="0" xfId="11141" applyNumberFormat="1" applyFont="1" applyFill="1" applyAlignment="1">
      <alignment horizontal="center"/>
    </xf>
    <xf numFmtId="3" fontId="37" fillId="30" borderId="0" xfId="0" applyNumberFormat="1" applyFont="1" applyFill="1"/>
    <xf numFmtId="3" fontId="10" fillId="30" borderId="0" xfId="0" applyNumberFormat="1" applyFont="1" applyFill="1"/>
    <xf numFmtId="0" fontId="10" fillId="32" borderId="0" xfId="11141" applyFont="1" applyFill="1" applyAlignment="1">
      <alignment horizontal="center"/>
    </xf>
    <xf numFmtId="0" fontId="32" fillId="0" borderId="0" xfId="0" applyFont="1"/>
    <xf numFmtId="3" fontId="32" fillId="0" borderId="9" xfId="0" applyNumberFormat="1" applyFont="1" applyBorder="1" applyAlignment="1">
      <alignment horizontal="center"/>
    </xf>
    <xf numFmtId="3" fontId="32" fillId="0" borderId="0" xfId="0" applyNumberFormat="1" applyFont="1" applyAlignment="1">
      <alignment horizontal="center"/>
    </xf>
    <xf numFmtId="3" fontId="38" fillId="32" borderId="0" xfId="0" applyNumberFormat="1" applyFont="1" applyFill="1" applyAlignment="1">
      <alignment horizontal="center"/>
    </xf>
    <xf numFmtId="169" fontId="38" fillId="32" borderId="0" xfId="0" applyNumberFormat="1" applyFont="1" applyFill="1" applyAlignment="1">
      <alignment horizontal="center"/>
    </xf>
    <xf numFmtId="0" fontId="20" fillId="0" borderId="0" xfId="11992" applyFont="1" applyAlignment="1">
      <alignment horizontal="left" wrapText="1"/>
    </xf>
    <xf numFmtId="0" fontId="39" fillId="0" borderId="0" xfId="11992" applyFont="1" applyAlignment="1">
      <alignment horizontal="left" wrapText="1"/>
    </xf>
    <xf numFmtId="3" fontId="32" fillId="32" borderId="0" xfId="0" applyNumberFormat="1" applyFont="1" applyFill="1" applyAlignment="1">
      <alignment horizontal="center"/>
    </xf>
    <xf numFmtId="169" fontId="32" fillId="32" borderId="0" xfId="0" applyNumberFormat="1" applyFont="1" applyFill="1" applyAlignment="1">
      <alignment horizontal="center"/>
    </xf>
    <xf numFmtId="0" fontId="32" fillId="30" borderId="0" xfId="0" applyFont="1" applyFill="1"/>
    <xf numFmtId="0" fontId="32" fillId="0" borderId="0" xfId="0" applyFont="1" applyAlignment="1">
      <alignment horizontal="left"/>
    </xf>
    <xf numFmtId="167" fontId="32" fillId="32" borderId="0" xfId="11141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30" borderId="0" xfId="0" applyFont="1" applyFill="1"/>
    <xf numFmtId="3" fontId="38" fillId="0" borderId="9" xfId="0" applyNumberFormat="1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1" fontId="10" fillId="30" borderId="0" xfId="0" applyNumberFormat="1" applyFont="1" applyFill="1"/>
    <xf numFmtId="1" fontId="32" fillId="30" borderId="0" xfId="0" applyNumberFormat="1" applyFont="1" applyFill="1"/>
    <xf numFmtId="0" fontId="10" fillId="33" borderId="0" xfId="0" applyFont="1" applyFill="1" applyAlignment="1" applyProtection="1">
      <alignment horizontal="left"/>
      <protection hidden="1"/>
    </xf>
    <xf numFmtId="0" fontId="40" fillId="30" borderId="0" xfId="0" applyFont="1" applyFill="1"/>
    <xf numFmtId="1" fontId="40" fillId="30" borderId="0" xfId="0" applyNumberFormat="1" applyFont="1" applyFill="1"/>
    <xf numFmtId="3" fontId="32" fillId="30" borderId="0" xfId="0" applyNumberFormat="1" applyFont="1" applyFill="1"/>
    <xf numFmtId="0" fontId="10" fillId="0" borderId="0" xfId="0" applyFont="1" applyAlignment="1">
      <alignment horizontal="center"/>
    </xf>
    <xf numFmtId="3" fontId="30" fillId="32" borderId="0" xfId="0" applyNumberFormat="1" applyFont="1" applyFill="1" applyAlignment="1">
      <alignment horizontal="center"/>
    </xf>
    <xf numFmtId="0" fontId="11" fillId="0" borderId="0" xfId="0" applyFont="1"/>
    <xf numFmtId="0" fontId="11" fillId="0" borderId="26" xfId="0" applyFont="1" applyBorder="1"/>
    <xf numFmtId="3" fontId="30" fillId="0" borderId="9" xfId="0" applyNumberFormat="1" applyFont="1" applyBorder="1" applyAlignment="1">
      <alignment horizontal="center"/>
    </xf>
    <xf numFmtId="3" fontId="30" fillId="0" borderId="0" xfId="0" applyNumberFormat="1" applyFont="1" applyAlignment="1">
      <alignment horizontal="center"/>
    </xf>
    <xf numFmtId="169" fontId="30" fillId="32" borderId="0" xfId="0" applyNumberFormat="1" applyFont="1" applyFill="1" applyAlignment="1">
      <alignment horizontal="center"/>
    </xf>
    <xf numFmtId="0" fontId="14" fillId="0" borderId="56" xfId="0" applyFont="1" applyBorder="1"/>
    <xf numFmtId="0" fontId="10" fillId="0" borderId="56" xfId="0" applyFont="1" applyBorder="1"/>
    <xf numFmtId="3" fontId="10" fillId="0" borderId="57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9" fillId="32" borderId="56" xfId="0" applyNumberFormat="1" applyFont="1" applyFill="1" applyBorder="1" applyAlignment="1">
      <alignment horizontal="center"/>
    </xf>
    <xf numFmtId="169" fontId="9" fillId="32" borderId="56" xfId="0" applyNumberFormat="1" applyFont="1" applyFill="1" applyBorder="1" applyAlignment="1">
      <alignment horizontal="center"/>
    </xf>
    <xf numFmtId="3" fontId="32" fillId="32" borderId="5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37" fillId="34" borderId="0" xfId="0" applyNumberFormat="1" applyFont="1" applyFill="1"/>
    <xf numFmtId="0" fontId="18" fillId="22" borderId="0" xfId="0" applyFont="1" applyFill="1"/>
    <xf numFmtId="3" fontId="41" fillId="30" borderId="0" xfId="0" applyNumberFormat="1" applyFont="1" applyFill="1"/>
    <xf numFmtId="0" fontId="41" fillId="30" borderId="0" xfId="0" applyFont="1" applyFill="1"/>
    <xf numFmtId="169" fontId="10" fillId="32" borderId="0" xfId="0" applyNumberFormat="1" applyFont="1" applyFill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/>
    <xf numFmtId="167" fontId="42" fillId="32" borderId="0" xfId="11141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 horizontal="center"/>
    </xf>
    <xf numFmtId="3" fontId="10" fillId="32" borderId="56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69" fontId="11" fillId="32" borderId="0" xfId="0" applyNumberFormat="1" applyFont="1" applyFill="1" applyAlignment="1">
      <alignment horizontal="center"/>
    </xf>
    <xf numFmtId="169" fontId="11" fillId="32" borderId="0" xfId="8008" applyNumberFormat="1" applyFont="1" applyFill="1" applyAlignment="1">
      <alignment horizontal="center"/>
    </xf>
    <xf numFmtId="0" fontId="30" fillId="0" borderId="58" xfId="0" applyFont="1" applyBorder="1"/>
    <xf numFmtId="3" fontId="30" fillId="0" borderId="59" xfId="0" applyNumberFormat="1" applyFont="1" applyBorder="1" applyAlignment="1">
      <alignment horizontal="center"/>
    </xf>
    <xf numFmtId="3" fontId="30" fillId="0" borderId="58" xfId="0" applyNumberFormat="1" applyFont="1" applyBorder="1" applyAlignment="1">
      <alignment horizontal="center"/>
    </xf>
    <xf numFmtId="3" fontId="30" fillId="32" borderId="58" xfId="0" applyNumberFormat="1" applyFont="1" applyFill="1" applyBorder="1" applyAlignment="1">
      <alignment horizontal="center"/>
    </xf>
    <xf numFmtId="169" fontId="30" fillId="32" borderId="58" xfId="0" applyNumberFormat="1" applyFont="1" applyFill="1" applyBorder="1" applyAlignment="1">
      <alignment horizontal="center"/>
    </xf>
    <xf numFmtId="167" fontId="30" fillId="32" borderId="58" xfId="11989" applyNumberFormat="1" applyFont="1" applyFill="1" applyBorder="1" applyAlignment="1">
      <alignment horizontal="center"/>
    </xf>
    <xf numFmtId="167" fontId="30" fillId="0" borderId="9" xfId="11141" applyNumberFormat="1" applyFont="1" applyBorder="1" applyAlignment="1">
      <alignment horizontal="center"/>
    </xf>
    <xf numFmtId="167" fontId="30" fillId="0" borderId="0" xfId="11141" applyNumberFormat="1" applyFont="1" applyAlignment="1">
      <alignment horizontal="center"/>
    </xf>
    <xf numFmtId="167" fontId="43" fillId="32" borderId="0" xfId="11141" applyNumberFormat="1" applyFont="1" applyFill="1" applyAlignment="1">
      <alignment horizontal="center"/>
    </xf>
    <xf numFmtId="169" fontId="43" fillId="32" borderId="0" xfId="11141" applyNumberFormat="1" applyFont="1" applyFill="1" applyAlignment="1">
      <alignment horizontal="center"/>
    </xf>
    <xf numFmtId="167" fontId="11" fillId="0" borderId="0" xfId="11141" applyNumberFormat="1" applyFont="1" applyAlignment="1">
      <alignment horizontal="center"/>
    </xf>
    <xf numFmtId="167" fontId="11" fillId="32" borderId="0" xfId="11141" applyNumberFormat="1" applyFont="1" applyFill="1" applyAlignment="1">
      <alignment horizontal="center"/>
    </xf>
    <xf numFmtId="0" fontId="10" fillId="32" borderId="56" xfId="0" applyFont="1" applyFill="1" applyBorder="1" applyAlignment="1">
      <alignment horizontal="center"/>
    </xf>
    <xf numFmtId="3" fontId="44" fillId="30" borderId="0" xfId="0" applyNumberFormat="1" applyFont="1" applyFill="1"/>
    <xf numFmtId="3" fontId="43" fillId="32" borderId="0" xfId="0" applyNumberFormat="1" applyFont="1" applyFill="1" applyAlignment="1">
      <alignment horizontal="center"/>
    </xf>
    <xf numFmtId="169" fontId="43" fillId="32" borderId="0" xfId="0" applyNumberFormat="1" applyFont="1" applyFill="1" applyAlignment="1">
      <alignment horizontal="center"/>
    </xf>
    <xf numFmtId="3" fontId="37" fillId="35" borderId="0" xfId="0" applyNumberFormat="1" applyFont="1" applyFill="1"/>
    <xf numFmtId="3" fontId="10" fillId="35" borderId="0" xfId="0" applyNumberFormat="1" applyFont="1" applyFill="1"/>
    <xf numFmtId="0" fontId="18" fillId="35" borderId="0" xfId="0" applyFont="1" applyFill="1"/>
    <xf numFmtId="1" fontId="10" fillId="32" borderId="56" xfId="0" applyNumberFormat="1" applyFont="1" applyFill="1" applyBorder="1" applyAlignment="1">
      <alignment horizontal="center"/>
    </xf>
    <xf numFmtId="0" fontId="11" fillId="0" borderId="58" xfId="0" applyFont="1" applyBorder="1"/>
    <xf numFmtId="3" fontId="11" fillId="0" borderId="59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 horizontal="center"/>
    </xf>
    <xf numFmtId="3" fontId="11" fillId="32" borderId="58" xfId="0" applyNumberFormat="1" applyFont="1" applyFill="1" applyBorder="1" applyAlignment="1">
      <alignment horizontal="center"/>
    </xf>
    <xf numFmtId="167" fontId="11" fillId="32" borderId="58" xfId="11989" applyNumberFormat="1" applyFont="1" applyFill="1" applyBorder="1" applyAlignment="1">
      <alignment horizontal="center"/>
    </xf>
    <xf numFmtId="167" fontId="11" fillId="0" borderId="9" xfId="11141" applyNumberFormat="1" applyFont="1" applyBorder="1" applyAlignment="1">
      <alignment horizontal="center"/>
    </xf>
    <xf numFmtId="1" fontId="38" fillId="30" borderId="0" xfId="0" applyNumberFormat="1" applyFont="1" applyFill="1"/>
    <xf numFmtId="3" fontId="42" fillId="30" borderId="0" xfId="0" applyNumberFormat="1" applyFont="1" applyFill="1"/>
    <xf numFmtId="0" fontId="42" fillId="30" borderId="0" xfId="0" applyFont="1" applyFill="1"/>
    <xf numFmtId="3" fontId="45" fillId="30" borderId="0" xfId="0" applyNumberFormat="1" applyFont="1" applyFill="1"/>
    <xf numFmtId="0" fontId="32" fillId="35" borderId="0" xfId="0" applyFont="1" applyFill="1"/>
    <xf numFmtId="0" fontId="10" fillId="35" borderId="0" xfId="0" applyFont="1" applyFill="1"/>
    <xf numFmtId="0" fontId="32" fillId="0" borderId="56" xfId="0" applyFont="1" applyBorder="1"/>
    <xf numFmtId="3" fontId="32" fillId="0" borderId="57" xfId="0" applyNumberFormat="1" applyFont="1" applyBorder="1" applyAlignment="1">
      <alignment horizontal="center"/>
    </xf>
    <xf numFmtId="3" fontId="32" fillId="0" borderId="56" xfId="0" applyNumberFormat="1" applyFont="1" applyBorder="1" applyAlignment="1">
      <alignment horizontal="center"/>
    </xf>
    <xf numFmtId="169" fontId="32" fillId="32" borderId="56" xfId="0" applyNumberFormat="1" applyFont="1" applyFill="1" applyBorder="1" applyAlignment="1">
      <alignment horizontal="center"/>
    </xf>
    <xf numFmtId="1" fontId="10" fillId="35" borderId="0" xfId="0" applyNumberFormat="1" applyFont="1" applyFill="1"/>
    <xf numFmtId="3" fontId="46" fillId="30" borderId="0" xfId="0" applyNumberFormat="1" applyFont="1" applyFill="1"/>
    <xf numFmtId="0" fontId="11" fillId="0" borderId="0" xfId="0" applyFont="1" applyAlignment="1">
      <alignment horizontal="left"/>
    </xf>
    <xf numFmtId="0" fontId="11" fillId="0" borderId="56" xfId="0" applyFont="1" applyBorder="1"/>
    <xf numFmtId="3" fontId="11" fillId="0" borderId="57" xfId="0" applyNumberFormat="1" applyFont="1" applyBorder="1" applyAlignment="1">
      <alignment horizontal="center"/>
    </xf>
    <xf numFmtId="3" fontId="11" fillId="0" borderId="56" xfId="0" applyNumberFormat="1" applyFont="1" applyBorder="1" applyAlignment="1">
      <alignment horizontal="center"/>
    </xf>
    <xf numFmtId="3" fontId="11" fillId="32" borderId="56" xfId="0" applyNumberFormat="1" applyFont="1" applyFill="1" applyBorder="1" applyAlignment="1">
      <alignment horizontal="center"/>
    </xf>
    <xf numFmtId="169" fontId="11" fillId="32" borderId="56" xfId="0" applyNumberFormat="1" applyFont="1" applyFill="1" applyBorder="1" applyAlignment="1">
      <alignment horizontal="center"/>
    </xf>
    <xf numFmtId="0" fontId="11" fillId="32" borderId="56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32" borderId="0" xfId="11141" applyFont="1" applyFill="1" applyAlignment="1">
      <alignment horizontal="center"/>
    </xf>
    <xf numFmtId="0" fontId="11" fillId="0" borderId="58" xfId="0" applyFont="1" applyBorder="1" applyAlignment="1">
      <alignment horizontal="center"/>
    </xf>
    <xf numFmtId="3" fontId="11" fillId="0" borderId="59" xfId="8008" applyNumberFormat="1" applyFont="1" applyBorder="1" applyAlignment="1">
      <alignment horizontal="center"/>
    </xf>
    <xf numFmtId="3" fontId="11" fillId="0" borderId="58" xfId="8008" applyNumberFormat="1" applyFont="1" applyBorder="1" applyAlignment="1">
      <alignment horizontal="center"/>
    </xf>
    <xf numFmtId="3" fontId="11" fillId="32" borderId="58" xfId="8008" applyNumberFormat="1" applyFont="1" applyFill="1" applyBorder="1" applyAlignment="1">
      <alignment horizontal="center"/>
    </xf>
    <xf numFmtId="169" fontId="11" fillId="32" borderId="58" xfId="8008" applyNumberFormat="1" applyFont="1" applyFill="1" applyBorder="1" applyAlignment="1">
      <alignment horizontal="center"/>
    </xf>
    <xf numFmtId="10" fontId="11" fillId="0" borderId="9" xfId="11141" applyNumberFormat="1" applyFont="1" applyBorder="1" applyAlignment="1">
      <alignment horizontal="center"/>
    </xf>
    <xf numFmtId="10" fontId="11" fillId="0" borderId="0" xfId="11141" applyNumberFormat="1" applyFont="1" applyAlignment="1">
      <alignment horizontal="center"/>
    </xf>
    <xf numFmtId="0" fontId="0" fillId="31" borderId="0" xfId="0" applyFill="1"/>
    <xf numFmtId="0" fontId="0" fillId="31" borderId="9" xfId="0" applyFill="1" applyBorder="1"/>
    <xf numFmtId="0" fontId="47" fillId="31" borderId="0" xfId="0" applyFont="1" applyFill="1"/>
    <xf numFmtId="3" fontId="47" fillId="31" borderId="0" xfId="0" applyNumberFormat="1" applyFont="1" applyFill="1"/>
    <xf numFmtId="3" fontId="0" fillId="31" borderId="9" xfId="0" applyNumberFormat="1" applyFill="1" applyBorder="1"/>
    <xf numFmtId="3" fontId="0" fillId="31" borderId="0" xfId="0" applyNumberFormat="1" applyFill="1"/>
    <xf numFmtId="0" fontId="0" fillId="0" borderId="9" xfId="0" applyBorder="1"/>
    <xf numFmtId="0" fontId="0" fillId="32" borderId="0" xfId="0" applyFill="1"/>
    <xf numFmtId="3" fontId="48" fillId="30" borderId="0" xfId="0" applyNumberFormat="1" applyFont="1" applyFill="1"/>
    <xf numFmtId="1" fontId="11" fillId="30" borderId="0" xfId="0" applyNumberFormat="1" applyFont="1" applyFill="1"/>
    <xf numFmtId="0" fontId="11" fillId="30" borderId="0" xfId="0" applyFont="1" applyFill="1"/>
    <xf numFmtId="0" fontId="10" fillId="0" borderId="26" xfId="0" applyFont="1" applyBorder="1"/>
    <xf numFmtId="3" fontId="49" fillId="30" borderId="0" xfId="0" applyNumberFormat="1" applyFont="1" applyFill="1"/>
    <xf numFmtId="1" fontId="11" fillId="20" borderId="0" xfId="9047" applyNumberFormat="1" applyFont="1" applyFill="1" applyAlignment="1" applyProtection="1">
      <alignment horizontal="left"/>
      <protection hidden="1"/>
    </xf>
    <xf numFmtId="1" fontId="11" fillId="0" borderId="0" xfId="9047" applyNumberFormat="1" applyFont="1" applyProtection="1">
      <protection hidden="1"/>
    </xf>
    <xf numFmtId="1" fontId="14" fillId="23" borderId="0" xfId="9047" applyNumberFormat="1" applyFont="1" applyFill="1" applyAlignment="1" applyProtection="1">
      <alignment horizontal="left"/>
      <protection hidden="1"/>
    </xf>
    <xf numFmtId="1" fontId="11" fillId="23" borderId="0" xfId="9047" applyNumberFormat="1" applyFont="1" applyFill="1" applyAlignment="1" applyProtection="1">
      <alignment horizontal="left"/>
      <protection hidden="1"/>
    </xf>
    <xf numFmtId="1" fontId="10" fillId="0" borderId="0" xfId="9047" applyNumberFormat="1" applyFont="1" applyAlignment="1" applyProtection="1">
      <alignment horizontal="center"/>
      <protection hidden="1"/>
    </xf>
    <xf numFmtId="1" fontId="30" fillId="0" borderId="0" xfId="9047" applyNumberFormat="1" applyFont="1" applyProtection="1">
      <protection hidden="1"/>
    </xf>
    <xf numFmtId="1" fontId="10" fillId="23" borderId="60" xfId="9047" applyNumberFormat="1" applyFont="1" applyFill="1" applyBorder="1" applyAlignment="1" applyProtection="1">
      <alignment horizontal="left"/>
      <protection hidden="1"/>
    </xf>
    <xf numFmtId="0" fontId="34" fillId="0" borderId="0" xfId="9047" applyFont="1"/>
    <xf numFmtId="1" fontId="10" fillId="23" borderId="0" xfId="9047" applyNumberFormat="1" applyFont="1" applyFill="1" applyAlignment="1" applyProtection="1">
      <alignment horizontal="left"/>
      <protection hidden="1"/>
    </xf>
    <xf numFmtId="3" fontId="34" fillId="23" borderId="0" xfId="0" applyNumberFormat="1" applyFont="1" applyFill="1" applyAlignment="1" applyProtection="1">
      <alignment horizontal="center"/>
      <protection hidden="1"/>
    </xf>
    <xf numFmtId="1" fontId="11" fillId="23" borderId="60" xfId="9047" applyNumberFormat="1" applyFont="1" applyFill="1" applyBorder="1" applyAlignment="1" applyProtection="1">
      <alignment horizontal="left"/>
      <protection hidden="1"/>
    </xf>
    <xf numFmtId="1" fontId="34" fillId="23" borderId="0" xfId="9047" applyNumberFormat="1" applyFont="1" applyFill="1" applyAlignment="1" applyProtection="1">
      <alignment horizontal="left"/>
      <protection hidden="1"/>
    </xf>
    <xf numFmtId="1" fontId="10" fillId="0" borderId="0" xfId="9047" applyNumberFormat="1" applyFont="1" applyAlignment="1" applyProtection="1">
      <alignment horizontal="left"/>
      <protection hidden="1"/>
    </xf>
    <xf numFmtId="1" fontId="11" fillId="0" borderId="0" xfId="9047" applyNumberFormat="1" applyFont="1" applyAlignment="1" applyProtection="1">
      <alignment horizontal="left"/>
      <protection hidden="1"/>
    </xf>
    <xf numFmtId="165" fontId="11" fillId="20" borderId="0" xfId="11988" applyNumberFormat="1" applyFont="1" applyFill="1" applyBorder="1" applyAlignment="1" applyProtection="1">
      <alignment horizontal="center"/>
      <protection hidden="1"/>
    </xf>
    <xf numFmtId="171" fontId="11" fillId="20" borderId="0" xfId="11988" applyNumberFormat="1" applyFont="1" applyFill="1" applyBorder="1" applyAlignment="1" applyProtection="1">
      <alignment horizontal="center"/>
      <protection hidden="1"/>
    </xf>
    <xf numFmtId="1" fontId="10" fillId="20" borderId="0" xfId="9047" applyNumberFormat="1" applyFont="1" applyFill="1" applyAlignment="1" applyProtection="1">
      <protection hidden="1"/>
    </xf>
    <xf numFmtId="1" fontId="11" fillId="20" borderId="0" xfId="9047" applyNumberFormat="1" applyFont="1" applyFill="1" applyAlignment="1" applyProtection="1">
      <protection hidden="1"/>
    </xf>
    <xf numFmtId="1" fontId="11" fillId="23" borderId="0" xfId="9047" applyNumberFormat="1" applyFont="1" applyFill="1" applyAlignment="1" applyProtection="1">
      <protection hidden="1"/>
    </xf>
    <xf numFmtId="1" fontId="10" fillId="23" borderId="0" xfId="0" applyNumberFormat="1" applyFont="1" applyFill="1" applyAlignment="1" applyProtection="1">
      <protection hidden="1"/>
    </xf>
    <xf numFmtId="3" fontId="10" fillId="23" borderId="0" xfId="0" applyNumberFormat="1" applyFont="1" applyFill="1" applyAlignment="1" applyProtection="1">
      <protection hidden="1"/>
    </xf>
    <xf numFmtId="3" fontId="10" fillId="23" borderId="0" xfId="11988" applyNumberFormat="1" applyFont="1" applyFill="1" applyBorder="1" applyAlignment="1" applyProtection="1">
      <protection hidden="1"/>
    </xf>
    <xf numFmtId="3" fontId="10" fillId="23" borderId="60" xfId="9047" applyNumberFormat="1" applyFont="1" applyFill="1" applyBorder="1" applyAlignment="1" applyProtection="1">
      <protection hidden="1"/>
    </xf>
    <xf numFmtId="3" fontId="34" fillId="23" borderId="30" xfId="0" applyNumberFormat="1" applyFont="1" applyFill="1" applyBorder="1" applyAlignment="1" applyProtection="1">
      <protection hidden="1"/>
    </xf>
    <xf numFmtId="3" fontId="10" fillId="23" borderId="0" xfId="9047" applyNumberFormat="1" applyFont="1" applyFill="1" applyAlignment="1" applyProtection="1">
      <protection hidden="1"/>
    </xf>
    <xf numFmtId="3" fontId="34" fillId="23" borderId="0" xfId="0" applyNumberFormat="1" applyFont="1" applyFill="1" applyAlignment="1" applyProtection="1">
      <protection hidden="1"/>
    </xf>
    <xf numFmtId="3" fontId="11" fillId="23" borderId="0" xfId="9047" applyNumberFormat="1" applyFont="1" applyFill="1" applyAlignment="1" applyProtection="1">
      <protection hidden="1"/>
    </xf>
    <xf numFmtId="3" fontId="11" fillId="23" borderId="60" xfId="9047" applyNumberFormat="1" applyFont="1" applyFill="1" applyBorder="1" applyAlignment="1" applyProtection="1">
      <protection hidden="1"/>
    </xf>
    <xf numFmtId="3" fontId="34" fillId="23" borderId="0" xfId="9047" applyNumberFormat="1" applyFont="1" applyFill="1" applyAlignment="1" applyProtection="1">
      <protection hidden="1"/>
    </xf>
    <xf numFmtId="0" fontId="10" fillId="0" borderId="0" xfId="0" applyFont="1" applyAlignment="1"/>
    <xf numFmtId="1" fontId="10" fillId="0" borderId="0" xfId="9047" applyNumberFormat="1" applyFont="1" applyAlignment="1" applyProtection="1">
      <protection hidden="1"/>
    </xf>
    <xf numFmtId="1" fontId="11" fillId="0" borderId="0" xfId="9047" applyNumberFormat="1" applyFont="1" applyAlignment="1" applyProtection="1">
      <protection hidden="1"/>
    </xf>
    <xf numFmtId="164" fontId="0" fillId="0" borderId="1" xfId="11988" applyNumberFormat="1" applyFont="1" applyBorder="1"/>
    <xf numFmtId="0" fontId="10" fillId="0" borderId="1" xfId="0" applyFont="1" applyBorder="1"/>
    <xf numFmtId="0" fontId="10" fillId="0" borderId="1" xfId="0" pivotButton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164" fontId="10" fillId="0" borderId="1" xfId="0" applyNumberFormat="1" applyFont="1" applyBorder="1"/>
    <xf numFmtId="164" fontId="10" fillId="0" borderId="13" xfId="0" applyNumberFormat="1" applyFont="1" applyBorder="1"/>
    <xf numFmtId="164" fontId="10" fillId="0" borderId="14" xfId="0" applyNumberFormat="1" applyFont="1" applyBorder="1"/>
    <xf numFmtId="0" fontId="10" fillId="0" borderId="3" xfId="0" applyFont="1" applyBorder="1"/>
    <xf numFmtId="164" fontId="10" fillId="0" borderId="3" xfId="0" applyNumberFormat="1" applyFont="1" applyBorder="1"/>
    <xf numFmtId="164" fontId="10" fillId="0" borderId="15" xfId="0" applyNumberFormat="1" applyFont="1" applyBorder="1"/>
    <xf numFmtId="0" fontId="10" fillId="0" borderId="5" xfId="0" applyFont="1" applyBorder="1"/>
    <xf numFmtId="164" fontId="10" fillId="0" borderId="5" xfId="0" applyNumberFormat="1" applyFont="1" applyBorder="1"/>
    <xf numFmtId="164" fontId="10" fillId="0" borderId="16" xfId="0" applyNumberFormat="1" applyFont="1" applyBorder="1"/>
    <xf numFmtId="164" fontId="10" fillId="0" borderId="17" xfId="0" applyNumberFormat="1" applyFont="1" applyBorder="1"/>
    <xf numFmtId="0" fontId="0" fillId="0" borderId="1" xfId="0" pivotButton="1" applyBorder="1"/>
    <xf numFmtId="0" fontId="0" fillId="0" borderId="6" xfId="0" pivotButton="1" applyBorder="1"/>
    <xf numFmtId="10" fontId="10" fillId="23" borderId="0" xfId="0" applyNumberFormat="1" applyFont="1" applyFill="1" applyBorder="1" applyAlignment="1">
      <alignment horizontal="center"/>
    </xf>
    <xf numFmtId="10" fontId="10" fillId="23" borderId="27" xfId="0" applyNumberFormat="1" applyFont="1" applyFill="1" applyBorder="1" applyAlignment="1">
      <alignment horizontal="center"/>
    </xf>
    <xf numFmtId="3" fontId="11" fillId="30" borderId="0" xfId="0" applyNumberFormat="1" applyFont="1" applyFill="1"/>
    <xf numFmtId="3" fontId="43" fillId="32" borderId="56" xfId="0" applyNumberFormat="1" applyFont="1" applyFill="1" applyBorder="1" applyAlignment="1">
      <alignment horizontal="center"/>
    </xf>
    <xf numFmtId="169" fontId="43" fillId="32" borderId="56" xfId="0" applyNumberFormat="1" applyFont="1" applyFill="1" applyBorder="1" applyAlignment="1">
      <alignment horizontal="center"/>
    </xf>
    <xf numFmtId="3" fontId="30" fillId="32" borderId="56" xfId="0" applyNumberFormat="1" applyFont="1" applyFill="1" applyBorder="1" applyAlignment="1">
      <alignment horizontal="center"/>
    </xf>
    <xf numFmtId="3" fontId="48" fillId="34" borderId="0" xfId="0" applyNumberFormat="1" applyFont="1" applyFill="1"/>
    <xf numFmtId="0" fontId="35" fillId="22" borderId="0" xfId="0" applyFont="1" applyFill="1"/>
    <xf numFmtId="0" fontId="44" fillId="30" borderId="0" xfId="0" applyFont="1" applyFill="1"/>
    <xf numFmtId="169" fontId="11" fillId="32" borderId="58" xfId="0" applyNumberFormat="1" applyFont="1" applyFill="1" applyBorder="1" applyAlignment="1">
      <alignment horizontal="center"/>
    </xf>
    <xf numFmtId="43" fontId="10" fillId="0" borderId="9" xfId="8008" applyNumberFormat="1" applyFont="1" applyBorder="1" applyAlignment="1" applyProtection="1">
      <alignment horizontal="center" wrapText="1"/>
      <protection hidden="1"/>
    </xf>
    <xf numFmtId="43" fontId="10" fillId="34" borderId="9" xfId="8008" applyNumberFormat="1" applyFont="1" applyFill="1" applyBorder="1" applyAlignment="1" applyProtection="1">
      <alignment horizontal="center" wrapText="1"/>
      <protection hidden="1"/>
    </xf>
    <xf numFmtId="1" fontId="32" fillId="0" borderId="0" xfId="0" applyNumberFormat="1" applyFont="1" applyProtection="1">
      <protection hidden="1"/>
    </xf>
    <xf numFmtId="1" fontId="30" fillId="0" borderId="0" xfId="0" applyNumberFormat="1" applyFont="1" applyAlignment="1" applyProtection="1">
      <alignment horizontal="center"/>
      <protection hidden="1"/>
    </xf>
    <xf numFmtId="0" fontId="10" fillId="20" borderId="0" xfId="0" applyFont="1" applyFill="1"/>
    <xf numFmtId="0" fontId="10" fillId="0" borderId="0" xfId="0" applyFont="1" applyAlignment="1" applyProtection="1">
      <alignment horizontal="center"/>
      <protection hidden="1"/>
    </xf>
    <xf numFmtId="0" fontId="22" fillId="0" borderId="0" xfId="0" applyFont="1" applyAlignment="1">
      <alignment horizontal="center" wrapText="1"/>
    </xf>
    <xf numFmtId="0" fontId="11" fillId="20" borderId="61" xfId="0" applyFont="1" applyFill="1" applyBorder="1" applyAlignment="1" applyProtection="1">
      <alignment horizontal="center" vertical="center" wrapText="1"/>
      <protection hidden="1"/>
    </xf>
    <xf numFmtId="0" fontId="11" fillId="20" borderId="62" xfId="0" applyFont="1" applyFill="1" applyBorder="1" applyAlignment="1" applyProtection="1">
      <alignment horizontal="center" vertical="center" wrapText="1"/>
      <protection hidden="1"/>
    </xf>
    <xf numFmtId="0" fontId="11" fillId="20" borderId="22" xfId="0" applyFont="1" applyFill="1" applyBorder="1" applyAlignment="1" applyProtection="1">
      <alignment horizontal="center" vertical="center" wrapText="1"/>
      <protection hidden="1"/>
    </xf>
    <xf numFmtId="0" fontId="11" fillId="26" borderId="62" xfId="0" applyFont="1" applyFill="1" applyBorder="1" applyAlignment="1" applyProtection="1">
      <alignment horizontal="center" vertical="center" wrapText="1"/>
      <protection hidden="1"/>
    </xf>
    <xf numFmtId="0" fontId="11" fillId="26" borderId="22" xfId="0" applyFont="1" applyFill="1" applyBorder="1" applyAlignment="1" applyProtection="1">
      <alignment horizontal="center" vertical="center" wrapText="1"/>
      <protection hidden="1"/>
    </xf>
    <xf numFmtId="0" fontId="11" fillId="25" borderId="62" xfId="0" applyFont="1" applyFill="1" applyBorder="1" applyAlignment="1" applyProtection="1">
      <alignment horizontal="center" vertical="center" wrapText="1"/>
      <protection hidden="1"/>
    </xf>
    <xf numFmtId="0" fontId="11" fillId="25" borderId="22" xfId="0" applyFont="1" applyFill="1" applyBorder="1" applyAlignment="1" applyProtection="1">
      <alignment horizontal="center" vertical="center" wrapText="1"/>
      <protection hidden="1"/>
    </xf>
    <xf numFmtId="0" fontId="11" fillId="24" borderId="61" xfId="0" applyFont="1" applyFill="1" applyBorder="1" applyAlignment="1" applyProtection="1">
      <alignment horizontal="center" vertical="center" wrapText="1"/>
      <protection hidden="1"/>
    </xf>
    <xf numFmtId="0" fontId="11" fillId="24" borderId="22" xfId="0" applyFont="1" applyFill="1" applyBorder="1" applyAlignment="1" applyProtection="1">
      <alignment horizontal="center" vertical="center" wrapText="1"/>
      <protection hidden="1"/>
    </xf>
    <xf numFmtId="0" fontId="29" fillId="20" borderId="47" xfId="0" applyFont="1" applyFill="1" applyBorder="1" applyAlignment="1">
      <alignment horizontal="center" vertical="center"/>
    </xf>
    <xf numFmtId="0" fontId="29" fillId="20" borderId="27" xfId="0" applyFont="1" applyFill="1" applyBorder="1" applyAlignment="1">
      <alignment horizontal="center" vertical="center"/>
    </xf>
    <xf numFmtId="0" fontId="29" fillId="20" borderId="21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28" fillId="20" borderId="43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28" fillId="20" borderId="46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29" fillId="20" borderId="48" xfId="0" applyFont="1" applyFill="1" applyBorder="1" applyAlignment="1">
      <alignment horizontal="center" vertical="center"/>
    </xf>
    <xf numFmtId="1" fontId="31" fillId="20" borderId="0" xfId="0" applyNumberFormat="1" applyFont="1" applyFill="1" applyAlignment="1" applyProtection="1">
      <alignment horizontal="center"/>
      <protection hidden="1"/>
    </xf>
    <xf numFmtId="1" fontId="28" fillId="20" borderId="0" xfId="0" applyNumberFormat="1" applyFont="1" applyFill="1" applyAlignment="1" applyProtection="1">
      <alignment horizontal="center"/>
      <protection hidden="1"/>
    </xf>
    <xf numFmtId="1" fontId="31" fillId="21" borderId="0" xfId="0" quotePrefix="1" applyNumberFormat="1" applyFont="1" applyFill="1" applyAlignment="1" applyProtection="1">
      <alignment horizontal="center"/>
      <protection hidden="1"/>
    </xf>
    <xf numFmtId="1" fontId="28" fillId="20" borderId="0" xfId="9047" applyNumberFormat="1" applyFont="1" applyFill="1" applyAlignment="1" applyProtection="1">
      <alignment horizontal="center"/>
      <protection hidden="1"/>
    </xf>
    <xf numFmtId="1" fontId="31" fillId="20" borderId="0" xfId="9047" applyNumberFormat="1" applyFont="1" applyFill="1" applyAlignment="1" applyProtection="1">
      <alignment horizontal="center"/>
      <protection hidden="1"/>
    </xf>
  </cellXfs>
  <cellStyles count="11994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2 2" xfId="4" xr:uid="{00000000-0005-0000-0000-000003000000}"/>
    <cellStyle name="20% - Accent1 10 2 2 2" xfId="5" xr:uid="{00000000-0005-0000-0000-000004000000}"/>
    <cellStyle name="20% - Accent1 10 2 2 3" xfId="6" xr:uid="{00000000-0005-0000-0000-000005000000}"/>
    <cellStyle name="20% - Accent1 10 2 2 4" xfId="7" xr:uid="{00000000-0005-0000-0000-000006000000}"/>
    <cellStyle name="20% - Accent1 10 2 3" xfId="8" xr:uid="{00000000-0005-0000-0000-000007000000}"/>
    <cellStyle name="20% - Accent1 10 2 4" xfId="9" xr:uid="{00000000-0005-0000-0000-000008000000}"/>
    <cellStyle name="20% - Accent1 10 2 5" xfId="10" xr:uid="{00000000-0005-0000-0000-000009000000}"/>
    <cellStyle name="20% - Accent1 10 3" xfId="11" xr:uid="{00000000-0005-0000-0000-00000A000000}"/>
    <cellStyle name="20% - Accent1 10 3 2" xfId="12" xr:uid="{00000000-0005-0000-0000-00000B000000}"/>
    <cellStyle name="20% - Accent1 10 3 3" xfId="13" xr:uid="{00000000-0005-0000-0000-00000C000000}"/>
    <cellStyle name="20% - Accent1 10 3 4" xfId="14" xr:uid="{00000000-0005-0000-0000-00000D000000}"/>
    <cellStyle name="20% - Accent1 10 4" xfId="15" xr:uid="{00000000-0005-0000-0000-00000E000000}"/>
    <cellStyle name="20% - Accent1 10 5" xfId="16" xr:uid="{00000000-0005-0000-0000-00000F000000}"/>
    <cellStyle name="20% - Accent1 10 6" xfId="17" xr:uid="{00000000-0005-0000-0000-000010000000}"/>
    <cellStyle name="20% - Accent1 11" xfId="18" xr:uid="{00000000-0005-0000-0000-000011000000}"/>
    <cellStyle name="20% - Accent1 11 2" xfId="19" xr:uid="{00000000-0005-0000-0000-000012000000}"/>
    <cellStyle name="20% - Accent1 11 2 2" xfId="20" xr:uid="{00000000-0005-0000-0000-000013000000}"/>
    <cellStyle name="20% - Accent1 11 2 2 2" xfId="21" xr:uid="{00000000-0005-0000-0000-000014000000}"/>
    <cellStyle name="20% - Accent1 11 2 2 3" xfId="22" xr:uid="{00000000-0005-0000-0000-000015000000}"/>
    <cellStyle name="20% - Accent1 11 2 2 4" xfId="23" xr:uid="{00000000-0005-0000-0000-000016000000}"/>
    <cellStyle name="20% - Accent1 11 2 3" xfId="24" xr:uid="{00000000-0005-0000-0000-000017000000}"/>
    <cellStyle name="20% - Accent1 11 2 4" xfId="25" xr:uid="{00000000-0005-0000-0000-000018000000}"/>
    <cellStyle name="20% - Accent1 11 2 5" xfId="26" xr:uid="{00000000-0005-0000-0000-000019000000}"/>
    <cellStyle name="20% - Accent1 11 3" xfId="27" xr:uid="{00000000-0005-0000-0000-00001A000000}"/>
    <cellStyle name="20% - Accent1 11 3 2" xfId="28" xr:uid="{00000000-0005-0000-0000-00001B000000}"/>
    <cellStyle name="20% - Accent1 11 3 3" xfId="29" xr:uid="{00000000-0005-0000-0000-00001C000000}"/>
    <cellStyle name="20% - Accent1 11 3 4" xfId="30" xr:uid="{00000000-0005-0000-0000-00001D000000}"/>
    <cellStyle name="20% - Accent1 11 4" xfId="31" xr:uid="{00000000-0005-0000-0000-00001E000000}"/>
    <cellStyle name="20% - Accent1 11 5" xfId="32" xr:uid="{00000000-0005-0000-0000-00001F000000}"/>
    <cellStyle name="20% - Accent1 11 6" xfId="33" xr:uid="{00000000-0005-0000-0000-000020000000}"/>
    <cellStyle name="20% - Accent1 12" xfId="34" xr:uid="{00000000-0005-0000-0000-000021000000}"/>
    <cellStyle name="20% - Accent1 12 2" xfId="35" xr:uid="{00000000-0005-0000-0000-000022000000}"/>
    <cellStyle name="20% - Accent1 12 2 2" xfId="36" xr:uid="{00000000-0005-0000-0000-000023000000}"/>
    <cellStyle name="20% - Accent1 12 2 2 2" xfId="37" xr:uid="{00000000-0005-0000-0000-000024000000}"/>
    <cellStyle name="20% - Accent1 12 2 2 3" xfId="38" xr:uid="{00000000-0005-0000-0000-000025000000}"/>
    <cellStyle name="20% - Accent1 12 2 2 4" xfId="39" xr:uid="{00000000-0005-0000-0000-000026000000}"/>
    <cellStyle name="20% - Accent1 12 2 3" xfId="40" xr:uid="{00000000-0005-0000-0000-000027000000}"/>
    <cellStyle name="20% - Accent1 12 2 4" xfId="41" xr:uid="{00000000-0005-0000-0000-000028000000}"/>
    <cellStyle name="20% - Accent1 12 2 5" xfId="42" xr:uid="{00000000-0005-0000-0000-000029000000}"/>
    <cellStyle name="20% - Accent1 12 3" xfId="43" xr:uid="{00000000-0005-0000-0000-00002A000000}"/>
    <cellStyle name="20% - Accent1 12 3 2" xfId="44" xr:uid="{00000000-0005-0000-0000-00002B000000}"/>
    <cellStyle name="20% - Accent1 12 3 3" xfId="45" xr:uid="{00000000-0005-0000-0000-00002C000000}"/>
    <cellStyle name="20% - Accent1 12 3 4" xfId="46" xr:uid="{00000000-0005-0000-0000-00002D000000}"/>
    <cellStyle name="20% - Accent1 12 4" xfId="47" xr:uid="{00000000-0005-0000-0000-00002E000000}"/>
    <cellStyle name="20% - Accent1 12 5" xfId="48" xr:uid="{00000000-0005-0000-0000-00002F000000}"/>
    <cellStyle name="20% - Accent1 12 6" xfId="49" xr:uid="{00000000-0005-0000-0000-000030000000}"/>
    <cellStyle name="20% - Accent1 13" xfId="50" xr:uid="{00000000-0005-0000-0000-000031000000}"/>
    <cellStyle name="20% - Accent1 13 2" xfId="51" xr:uid="{00000000-0005-0000-0000-000032000000}"/>
    <cellStyle name="20% - Accent1 13 2 2" xfId="52" xr:uid="{00000000-0005-0000-0000-000033000000}"/>
    <cellStyle name="20% - Accent1 13 2 3" xfId="53" xr:uid="{00000000-0005-0000-0000-000034000000}"/>
    <cellStyle name="20% - Accent1 13 2 4" xfId="54" xr:uid="{00000000-0005-0000-0000-000035000000}"/>
    <cellStyle name="20% - Accent1 13 3" xfId="55" xr:uid="{00000000-0005-0000-0000-000036000000}"/>
    <cellStyle name="20% - Accent1 13 4" xfId="56" xr:uid="{00000000-0005-0000-0000-000037000000}"/>
    <cellStyle name="20% - Accent1 13 5" xfId="57" xr:uid="{00000000-0005-0000-0000-000038000000}"/>
    <cellStyle name="20% - Accent1 14" xfId="58" xr:uid="{00000000-0005-0000-0000-000039000000}"/>
    <cellStyle name="20% - Accent1 14 2" xfId="59" xr:uid="{00000000-0005-0000-0000-00003A000000}"/>
    <cellStyle name="20% - Accent1 14 2 2" xfId="60" xr:uid="{00000000-0005-0000-0000-00003B000000}"/>
    <cellStyle name="20% - Accent1 14 2 3" xfId="61" xr:uid="{00000000-0005-0000-0000-00003C000000}"/>
    <cellStyle name="20% - Accent1 14 2 4" xfId="62" xr:uid="{00000000-0005-0000-0000-00003D000000}"/>
    <cellStyle name="20% - Accent1 14 3" xfId="63" xr:uid="{00000000-0005-0000-0000-00003E000000}"/>
    <cellStyle name="20% - Accent1 14 4" xfId="64" xr:uid="{00000000-0005-0000-0000-00003F000000}"/>
    <cellStyle name="20% - Accent1 14 5" xfId="65" xr:uid="{00000000-0005-0000-0000-000040000000}"/>
    <cellStyle name="20% - Accent1 15" xfId="66" xr:uid="{00000000-0005-0000-0000-000041000000}"/>
    <cellStyle name="20% - Accent1 15 2" xfId="67" xr:uid="{00000000-0005-0000-0000-000042000000}"/>
    <cellStyle name="20% - Accent1 15 2 2" xfId="68" xr:uid="{00000000-0005-0000-0000-000043000000}"/>
    <cellStyle name="20% - Accent1 15 2 3" xfId="69" xr:uid="{00000000-0005-0000-0000-000044000000}"/>
    <cellStyle name="20% - Accent1 15 2 4" xfId="70" xr:uid="{00000000-0005-0000-0000-000045000000}"/>
    <cellStyle name="20% - Accent1 15 3" xfId="71" xr:uid="{00000000-0005-0000-0000-000046000000}"/>
    <cellStyle name="20% - Accent1 15 4" xfId="72" xr:uid="{00000000-0005-0000-0000-000047000000}"/>
    <cellStyle name="20% - Accent1 15 5" xfId="73" xr:uid="{00000000-0005-0000-0000-000048000000}"/>
    <cellStyle name="20% - Accent1 16" xfId="74" xr:uid="{00000000-0005-0000-0000-000049000000}"/>
    <cellStyle name="20% - Accent1 16 2" xfId="75" xr:uid="{00000000-0005-0000-0000-00004A000000}"/>
    <cellStyle name="20% - Accent1 16 3" xfId="76" xr:uid="{00000000-0005-0000-0000-00004B000000}"/>
    <cellStyle name="20% - Accent1 16 4" xfId="77" xr:uid="{00000000-0005-0000-0000-00004C000000}"/>
    <cellStyle name="20% - Accent1 17" xfId="78" xr:uid="{00000000-0005-0000-0000-00004D000000}"/>
    <cellStyle name="20% - Accent1 17 2" xfId="79" xr:uid="{00000000-0005-0000-0000-00004E000000}"/>
    <cellStyle name="20% - Accent1 17 3" xfId="80" xr:uid="{00000000-0005-0000-0000-00004F000000}"/>
    <cellStyle name="20% - Accent1 17 4" xfId="81" xr:uid="{00000000-0005-0000-0000-000050000000}"/>
    <cellStyle name="20% - Accent1 18" xfId="82" xr:uid="{00000000-0005-0000-0000-000051000000}"/>
    <cellStyle name="20% - Accent1 18 2" xfId="83" xr:uid="{00000000-0005-0000-0000-000052000000}"/>
    <cellStyle name="20% - Accent1 18 3" xfId="84" xr:uid="{00000000-0005-0000-0000-000053000000}"/>
    <cellStyle name="20% - Accent1 18 4" xfId="85" xr:uid="{00000000-0005-0000-0000-000054000000}"/>
    <cellStyle name="20% - Accent1 19" xfId="86" xr:uid="{00000000-0005-0000-0000-000055000000}"/>
    <cellStyle name="20% - Accent1 19 2" xfId="87" xr:uid="{00000000-0005-0000-0000-000056000000}"/>
    <cellStyle name="20% - Accent1 19 3" xfId="88" xr:uid="{00000000-0005-0000-0000-000057000000}"/>
    <cellStyle name="20% - Accent1 2" xfId="89" xr:uid="{00000000-0005-0000-0000-000058000000}"/>
    <cellStyle name="20% - Accent1 2 2" xfId="90" xr:uid="{00000000-0005-0000-0000-000059000000}"/>
    <cellStyle name="20% - Accent1 2 3" xfId="91" xr:uid="{00000000-0005-0000-0000-00005A000000}"/>
    <cellStyle name="20% - Accent1 20" xfId="92" xr:uid="{00000000-0005-0000-0000-00005B000000}"/>
    <cellStyle name="20% - Accent1 21" xfId="93" xr:uid="{00000000-0005-0000-0000-00005C000000}"/>
    <cellStyle name="20% - Accent1 3" xfId="94" xr:uid="{00000000-0005-0000-0000-00005D000000}"/>
    <cellStyle name="20% - Accent1 3 10" xfId="95" xr:uid="{00000000-0005-0000-0000-00005E000000}"/>
    <cellStyle name="20% - Accent1 3 2" xfId="96" xr:uid="{00000000-0005-0000-0000-00005F000000}"/>
    <cellStyle name="20% - Accent1 3 3" xfId="97" xr:uid="{00000000-0005-0000-0000-000060000000}"/>
    <cellStyle name="20% - Accent1 3 3 10" xfId="98" xr:uid="{00000000-0005-0000-0000-000061000000}"/>
    <cellStyle name="20% - Accent1 3 3 2" xfId="99" xr:uid="{00000000-0005-0000-0000-000062000000}"/>
    <cellStyle name="20% - Accent1 3 3 2 2" xfId="100" xr:uid="{00000000-0005-0000-0000-000063000000}"/>
    <cellStyle name="20% - Accent1 3 3 2 2 2" xfId="101" xr:uid="{00000000-0005-0000-0000-000064000000}"/>
    <cellStyle name="20% - Accent1 3 3 2 2 2 2" xfId="102" xr:uid="{00000000-0005-0000-0000-000065000000}"/>
    <cellStyle name="20% - Accent1 3 3 2 2 2 2 2" xfId="103" xr:uid="{00000000-0005-0000-0000-000066000000}"/>
    <cellStyle name="20% - Accent1 3 3 2 2 2 2 2 2" xfId="104" xr:uid="{00000000-0005-0000-0000-000067000000}"/>
    <cellStyle name="20% - Accent1 3 3 2 2 2 2 2 3" xfId="105" xr:uid="{00000000-0005-0000-0000-000068000000}"/>
    <cellStyle name="20% - Accent1 3 3 2 2 2 2 2 4" xfId="106" xr:uid="{00000000-0005-0000-0000-000069000000}"/>
    <cellStyle name="20% - Accent1 3 3 2 2 2 2 3" xfId="107" xr:uid="{00000000-0005-0000-0000-00006A000000}"/>
    <cellStyle name="20% - Accent1 3 3 2 2 2 2 4" xfId="108" xr:uid="{00000000-0005-0000-0000-00006B000000}"/>
    <cellStyle name="20% - Accent1 3 3 2 2 2 2 5" xfId="109" xr:uid="{00000000-0005-0000-0000-00006C000000}"/>
    <cellStyle name="20% - Accent1 3 3 2 2 2 3" xfId="110" xr:uid="{00000000-0005-0000-0000-00006D000000}"/>
    <cellStyle name="20% - Accent1 3 3 2 2 2 3 2" xfId="111" xr:uid="{00000000-0005-0000-0000-00006E000000}"/>
    <cellStyle name="20% - Accent1 3 3 2 2 2 3 3" xfId="112" xr:uid="{00000000-0005-0000-0000-00006F000000}"/>
    <cellStyle name="20% - Accent1 3 3 2 2 2 3 4" xfId="113" xr:uid="{00000000-0005-0000-0000-000070000000}"/>
    <cellStyle name="20% - Accent1 3 3 2 2 2 4" xfId="114" xr:uid="{00000000-0005-0000-0000-000071000000}"/>
    <cellStyle name="20% - Accent1 3 3 2 2 2 5" xfId="115" xr:uid="{00000000-0005-0000-0000-000072000000}"/>
    <cellStyle name="20% - Accent1 3 3 2 2 2 6" xfId="116" xr:uid="{00000000-0005-0000-0000-000073000000}"/>
    <cellStyle name="20% - Accent1 3 3 2 2 3" xfId="117" xr:uid="{00000000-0005-0000-0000-000074000000}"/>
    <cellStyle name="20% - Accent1 3 3 2 2 3 2" xfId="118" xr:uid="{00000000-0005-0000-0000-000075000000}"/>
    <cellStyle name="20% - Accent1 3 3 2 2 3 2 2" xfId="119" xr:uid="{00000000-0005-0000-0000-000076000000}"/>
    <cellStyle name="20% - Accent1 3 3 2 2 3 2 3" xfId="120" xr:uid="{00000000-0005-0000-0000-000077000000}"/>
    <cellStyle name="20% - Accent1 3 3 2 2 3 2 4" xfId="121" xr:uid="{00000000-0005-0000-0000-000078000000}"/>
    <cellStyle name="20% - Accent1 3 3 2 2 3 3" xfId="122" xr:uid="{00000000-0005-0000-0000-000079000000}"/>
    <cellStyle name="20% - Accent1 3 3 2 2 3 4" xfId="123" xr:uid="{00000000-0005-0000-0000-00007A000000}"/>
    <cellStyle name="20% - Accent1 3 3 2 2 3 5" xfId="124" xr:uid="{00000000-0005-0000-0000-00007B000000}"/>
    <cellStyle name="20% - Accent1 3 3 2 2 4" xfId="125" xr:uid="{00000000-0005-0000-0000-00007C000000}"/>
    <cellStyle name="20% - Accent1 3 3 2 2 4 2" xfId="126" xr:uid="{00000000-0005-0000-0000-00007D000000}"/>
    <cellStyle name="20% - Accent1 3 3 2 2 4 2 2" xfId="127" xr:uid="{00000000-0005-0000-0000-00007E000000}"/>
    <cellStyle name="20% - Accent1 3 3 2 2 4 2 3" xfId="128" xr:uid="{00000000-0005-0000-0000-00007F000000}"/>
    <cellStyle name="20% - Accent1 3 3 2 2 4 2 4" xfId="129" xr:uid="{00000000-0005-0000-0000-000080000000}"/>
    <cellStyle name="20% - Accent1 3 3 2 2 4 3" xfId="130" xr:uid="{00000000-0005-0000-0000-000081000000}"/>
    <cellStyle name="20% - Accent1 3 3 2 2 4 4" xfId="131" xr:uid="{00000000-0005-0000-0000-000082000000}"/>
    <cellStyle name="20% - Accent1 3 3 2 2 4 5" xfId="132" xr:uid="{00000000-0005-0000-0000-000083000000}"/>
    <cellStyle name="20% - Accent1 3 3 2 2 5" xfId="133" xr:uid="{00000000-0005-0000-0000-000084000000}"/>
    <cellStyle name="20% - Accent1 3 3 2 2 5 2" xfId="134" xr:uid="{00000000-0005-0000-0000-000085000000}"/>
    <cellStyle name="20% - Accent1 3 3 2 2 5 3" xfId="135" xr:uid="{00000000-0005-0000-0000-000086000000}"/>
    <cellStyle name="20% - Accent1 3 3 2 2 5 4" xfId="136" xr:uid="{00000000-0005-0000-0000-000087000000}"/>
    <cellStyle name="20% - Accent1 3 3 2 2 6" xfId="137" xr:uid="{00000000-0005-0000-0000-000088000000}"/>
    <cellStyle name="20% - Accent1 3 3 2 2 7" xfId="138" xr:uid="{00000000-0005-0000-0000-000089000000}"/>
    <cellStyle name="20% - Accent1 3 3 2 2 8" xfId="139" xr:uid="{00000000-0005-0000-0000-00008A000000}"/>
    <cellStyle name="20% - Accent1 3 3 2 3" xfId="140" xr:uid="{00000000-0005-0000-0000-00008B000000}"/>
    <cellStyle name="20% - Accent1 3 3 2 3 2" xfId="141" xr:uid="{00000000-0005-0000-0000-00008C000000}"/>
    <cellStyle name="20% - Accent1 3 3 2 3 2 2" xfId="142" xr:uid="{00000000-0005-0000-0000-00008D000000}"/>
    <cellStyle name="20% - Accent1 3 3 2 3 2 2 2" xfId="143" xr:uid="{00000000-0005-0000-0000-00008E000000}"/>
    <cellStyle name="20% - Accent1 3 3 2 3 2 2 3" xfId="144" xr:uid="{00000000-0005-0000-0000-00008F000000}"/>
    <cellStyle name="20% - Accent1 3 3 2 3 2 2 4" xfId="145" xr:uid="{00000000-0005-0000-0000-000090000000}"/>
    <cellStyle name="20% - Accent1 3 3 2 3 2 3" xfId="146" xr:uid="{00000000-0005-0000-0000-000091000000}"/>
    <cellStyle name="20% - Accent1 3 3 2 3 2 4" xfId="147" xr:uid="{00000000-0005-0000-0000-000092000000}"/>
    <cellStyle name="20% - Accent1 3 3 2 3 2 5" xfId="148" xr:uid="{00000000-0005-0000-0000-000093000000}"/>
    <cellStyle name="20% - Accent1 3 3 2 3 3" xfId="149" xr:uid="{00000000-0005-0000-0000-000094000000}"/>
    <cellStyle name="20% - Accent1 3 3 2 3 3 2" xfId="150" xr:uid="{00000000-0005-0000-0000-000095000000}"/>
    <cellStyle name="20% - Accent1 3 3 2 3 3 3" xfId="151" xr:uid="{00000000-0005-0000-0000-000096000000}"/>
    <cellStyle name="20% - Accent1 3 3 2 3 3 4" xfId="152" xr:uid="{00000000-0005-0000-0000-000097000000}"/>
    <cellStyle name="20% - Accent1 3 3 2 3 4" xfId="153" xr:uid="{00000000-0005-0000-0000-000098000000}"/>
    <cellStyle name="20% - Accent1 3 3 2 3 5" xfId="154" xr:uid="{00000000-0005-0000-0000-000099000000}"/>
    <cellStyle name="20% - Accent1 3 3 2 3 6" xfId="155" xr:uid="{00000000-0005-0000-0000-00009A000000}"/>
    <cellStyle name="20% - Accent1 3 3 2 4" xfId="156" xr:uid="{00000000-0005-0000-0000-00009B000000}"/>
    <cellStyle name="20% - Accent1 3 3 2 4 2" xfId="157" xr:uid="{00000000-0005-0000-0000-00009C000000}"/>
    <cellStyle name="20% - Accent1 3 3 2 4 2 2" xfId="158" xr:uid="{00000000-0005-0000-0000-00009D000000}"/>
    <cellStyle name="20% - Accent1 3 3 2 4 2 3" xfId="159" xr:uid="{00000000-0005-0000-0000-00009E000000}"/>
    <cellStyle name="20% - Accent1 3 3 2 4 2 4" xfId="160" xr:uid="{00000000-0005-0000-0000-00009F000000}"/>
    <cellStyle name="20% - Accent1 3 3 2 4 3" xfId="161" xr:uid="{00000000-0005-0000-0000-0000A0000000}"/>
    <cellStyle name="20% - Accent1 3 3 2 4 4" xfId="162" xr:uid="{00000000-0005-0000-0000-0000A1000000}"/>
    <cellStyle name="20% - Accent1 3 3 2 4 5" xfId="163" xr:uid="{00000000-0005-0000-0000-0000A2000000}"/>
    <cellStyle name="20% - Accent1 3 3 2 5" xfId="164" xr:uid="{00000000-0005-0000-0000-0000A3000000}"/>
    <cellStyle name="20% - Accent1 3 3 2 5 2" xfId="165" xr:uid="{00000000-0005-0000-0000-0000A4000000}"/>
    <cellStyle name="20% - Accent1 3 3 2 5 2 2" xfId="166" xr:uid="{00000000-0005-0000-0000-0000A5000000}"/>
    <cellStyle name="20% - Accent1 3 3 2 5 2 3" xfId="167" xr:uid="{00000000-0005-0000-0000-0000A6000000}"/>
    <cellStyle name="20% - Accent1 3 3 2 5 2 4" xfId="168" xr:uid="{00000000-0005-0000-0000-0000A7000000}"/>
    <cellStyle name="20% - Accent1 3 3 2 5 3" xfId="169" xr:uid="{00000000-0005-0000-0000-0000A8000000}"/>
    <cellStyle name="20% - Accent1 3 3 2 5 4" xfId="170" xr:uid="{00000000-0005-0000-0000-0000A9000000}"/>
    <cellStyle name="20% - Accent1 3 3 2 5 5" xfId="171" xr:uid="{00000000-0005-0000-0000-0000AA000000}"/>
    <cellStyle name="20% - Accent1 3 3 2 6" xfId="172" xr:uid="{00000000-0005-0000-0000-0000AB000000}"/>
    <cellStyle name="20% - Accent1 3 3 2 6 2" xfId="173" xr:uid="{00000000-0005-0000-0000-0000AC000000}"/>
    <cellStyle name="20% - Accent1 3 3 2 6 3" xfId="174" xr:uid="{00000000-0005-0000-0000-0000AD000000}"/>
    <cellStyle name="20% - Accent1 3 3 2 6 4" xfId="175" xr:uid="{00000000-0005-0000-0000-0000AE000000}"/>
    <cellStyle name="20% - Accent1 3 3 2 7" xfId="176" xr:uid="{00000000-0005-0000-0000-0000AF000000}"/>
    <cellStyle name="20% - Accent1 3 3 2 8" xfId="177" xr:uid="{00000000-0005-0000-0000-0000B0000000}"/>
    <cellStyle name="20% - Accent1 3 3 2 9" xfId="178" xr:uid="{00000000-0005-0000-0000-0000B1000000}"/>
    <cellStyle name="20% - Accent1 3 3 3" xfId="179" xr:uid="{00000000-0005-0000-0000-0000B2000000}"/>
    <cellStyle name="20% - Accent1 3 3 3 2" xfId="180" xr:uid="{00000000-0005-0000-0000-0000B3000000}"/>
    <cellStyle name="20% - Accent1 3 3 3 2 2" xfId="181" xr:uid="{00000000-0005-0000-0000-0000B4000000}"/>
    <cellStyle name="20% - Accent1 3 3 3 2 2 2" xfId="182" xr:uid="{00000000-0005-0000-0000-0000B5000000}"/>
    <cellStyle name="20% - Accent1 3 3 3 2 2 2 2" xfId="183" xr:uid="{00000000-0005-0000-0000-0000B6000000}"/>
    <cellStyle name="20% - Accent1 3 3 3 2 2 2 3" xfId="184" xr:uid="{00000000-0005-0000-0000-0000B7000000}"/>
    <cellStyle name="20% - Accent1 3 3 3 2 2 2 4" xfId="185" xr:uid="{00000000-0005-0000-0000-0000B8000000}"/>
    <cellStyle name="20% - Accent1 3 3 3 2 2 3" xfId="186" xr:uid="{00000000-0005-0000-0000-0000B9000000}"/>
    <cellStyle name="20% - Accent1 3 3 3 2 2 4" xfId="187" xr:uid="{00000000-0005-0000-0000-0000BA000000}"/>
    <cellStyle name="20% - Accent1 3 3 3 2 2 5" xfId="188" xr:uid="{00000000-0005-0000-0000-0000BB000000}"/>
    <cellStyle name="20% - Accent1 3 3 3 2 3" xfId="189" xr:uid="{00000000-0005-0000-0000-0000BC000000}"/>
    <cellStyle name="20% - Accent1 3 3 3 2 3 2" xfId="190" xr:uid="{00000000-0005-0000-0000-0000BD000000}"/>
    <cellStyle name="20% - Accent1 3 3 3 2 3 3" xfId="191" xr:uid="{00000000-0005-0000-0000-0000BE000000}"/>
    <cellStyle name="20% - Accent1 3 3 3 2 3 4" xfId="192" xr:uid="{00000000-0005-0000-0000-0000BF000000}"/>
    <cellStyle name="20% - Accent1 3 3 3 2 4" xfId="193" xr:uid="{00000000-0005-0000-0000-0000C0000000}"/>
    <cellStyle name="20% - Accent1 3 3 3 2 5" xfId="194" xr:uid="{00000000-0005-0000-0000-0000C1000000}"/>
    <cellStyle name="20% - Accent1 3 3 3 2 6" xfId="195" xr:uid="{00000000-0005-0000-0000-0000C2000000}"/>
    <cellStyle name="20% - Accent1 3 3 3 3" xfId="196" xr:uid="{00000000-0005-0000-0000-0000C3000000}"/>
    <cellStyle name="20% - Accent1 3 3 3 3 2" xfId="197" xr:uid="{00000000-0005-0000-0000-0000C4000000}"/>
    <cellStyle name="20% - Accent1 3 3 3 3 2 2" xfId="198" xr:uid="{00000000-0005-0000-0000-0000C5000000}"/>
    <cellStyle name="20% - Accent1 3 3 3 3 2 3" xfId="199" xr:uid="{00000000-0005-0000-0000-0000C6000000}"/>
    <cellStyle name="20% - Accent1 3 3 3 3 2 4" xfId="200" xr:uid="{00000000-0005-0000-0000-0000C7000000}"/>
    <cellStyle name="20% - Accent1 3 3 3 3 3" xfId="201" xr:uid="{00000000-0005-0000-0000-0000C8000000}"/>
    <cellStyle name="20% - Accent1 3 3 3 3 4" xfId="202" xr:uid="{00000000-0005-0000-0000-0000C9000000}"/>
    <cellStyle name="20% - Accent1 3 3 3 3 5" xfId="203" xr:uid="{00000000-0005-0000-0000-0000CA000000}"/>
    <cellStyle name="20% - Accent1 3 3 3 4" xfId="204" xr:uid="{00000000-0005-0000-0000-0000CB000000}"/>
    <cellStyle name="20% - Accent1 3 3 3 4 2" xfId="205" xr:uid="{00000000-0005-0000-0000-0000CC000000}"/>
    <cellStyle name="20% - Accent1 3 3 3 4 2 2" xfId="206" xr:uid="{00000000-0005-0000-0000-0000CD000000}"/>
    <cellStyle name="20% - Accent1 3 3 3 4 2 3" xfId="207" xr:uid="{00000000-0005-0000-0000-0000CE000000}"/>
    <cellStyle name="20% - Accent1 3 3 3 4 2 4" xfId="208" xr:uid="{00000000-0005-0000-0000-0000CF000000}"/>
    <cellStyle name="20% - Accent1 3 3 3 4 3" xfId="209" xr:uid="{00000000-0005-0000-0000-0000D0000000}"/>
    <cellStyle name="20% - Accent1 3 3 3 4 4" xfId="210" xr:uid="{00000000-0005-0000-0000-0000D1000000}"/>
    <cellStyle name="20% - Accent1 3 3 3 4 5" xfId="211" xr:uid="{00000000-0005-0000-0000-0000D2000000}"/>
    <cellStyle name="20% - Accent1 3 3 3 5" xfId="212" xr:uid="{00000000-0005-0000-0000-0000D3000000}"/>
    <cellStyle name="20% - Accent1 3 3 3 5 2" xfId="213" xr:uid="{00000000-0005-0000-0000-0000D4000000}"/>
    <cellStyle name="20% - Accent1 3 3 3 5 3" xfId="214" xr:uid="{00000000-0005-0000-0000-0000D5000000}"/>
    <cellStyle name="20% - Accent1 3 3 3 5 4" xfId="215" xr:uid="{00000000-0005-0000-0000-0000D6000000}"/>
    <cellStyle name="20% - Accent1 3 3 3 6" xfId="216" xr:uid="{00000000-0005-0000-0000-0000D7000000}"/>
    <cellStyle name="20% - Accent1 3 3 3 7" xfId="217" xr:uid="{00000000-0005-0000-0000-0000D8000000}"/>
    <cellStyle name="20% - Accent1 3 3 3 8" xfId="218" xr:uid="{00000000-0005-0000-0000-0000D9000000}"/>
    <cellStyle name="20% - Accent1 3 3 4" xfId="219" xr:uid="{00000000-0005-0000-0000-0000DA000000}"/>
    <cellStyle name="20% - Accent1 3 3 4 2" xfId="220" xr:uid="{00000000-0005-0000-0000-0000DB000000}"/>
    <cellStyle name="20% - Accent1 3 3 4 2 2" xfId="221" xr:uid="{00000000-0005-0000-0000-0000DC000000}"/>
    <cellStyle name="20% - Accent1 3 3 4 2 2 2" xfId="222" xr:uid="{00000000-0005-0000-0000-0000DD000000}"/>
    <cellStyle name="20% - Accent1 3 3 4 2 2 3" xfId="223" xr:uid="{00000000-0005-0000-0000-0000DE000000}"/>
    <cellStyle name="20% - Accent1 3 3 4 2 2 4" xfId="224" xr:uid="{00000000-0005-0000-0000-0000DF000000}"/>
    <cellStyle name="20% - Accent1 3 3 4 2 3" xfId="225" xr:uid="{00000000-0005-0000-0000-0000E0000000}"/>
    <cellStyle name="20% - Accent1 3 3 4 2 4" xfId="226" xr:uid="{00000000-0005-0000-0000-0000E1000000}"/>
    <cellStyle name="20% - Accent1 3 3 4 2 5" xfId="227" xr:uid="{00000000-0005-0000-0000-0000E2000000}"/>
    <cellStyle name="20% - Accent1 3 3 4 3" xfId="228" xr:uid="{00000000-0005-0000-0000-0000E3000000}"/>
    <cellStyle name="20% - Accent1 3 3 4 3 2" xfId="229" xr:uid="{00000000-0005-0000-0000-0000E4000000}"/>
    <cellStyle name="20% - Accent1 3 3 4 3 3" xfId="230" xr:uid="{00000000-0005-0000-0000-0000E5000000}"/>
    <cellStyle name="20% - Accent1 3 3 4 3 4" xfId="231" xr:uid="{00000000-0005-0000-0000-0000E6000000}"/>
    <cellStyle name="20% - Accent1 3 3 4 4" xfId="232" xr:uid="{00000000-0005-0000-0000-0000E7000000}"/>
    <cellStyle name="20% - Accent1 3 3 4 5" xfId="233" xr:uid="{00000000-0005-0000-0000-0000E8000000}"/>
    <cellStyle name="20% - Accent1 3 3 4 6" xfId="234" xr:uid="{00000000-0005-0000-0000-0000E9000000}"/>
    <cellStyle name="20% - Accent1 3 3 5" xfId="235" xr:uid="{00000000-0005-0000-0000-0000EA000000}"/>
    <cellStyle name="20% - Accent1 3 3 5 2" xfId="236" xr:uid="{00000000-0005-0000-0000-0000EB000000}"/>
    <cellStyle name="20% - Accent1 3 3 5 2 2" xfId="237" xr:uid="{00000000-0005-0000-0000-0000EC000000}"/>
    <cellStyle name="20% - Accent1 3 3 5 2 3" xfId="238" xr:uid="{00000000-0005-0000-0000-0000ED000000}"/>
    <cellStyle name="20% - Accent1 3 3 5 2 4" xfId="239" xr:uid="{00000000-0005-0000-0000-0000EE000000}"/>
    <cellStyle name="20% - Accent1 3 3 5 3" xfId="240" xr:uid="{00000000-0005-0000-0000-0000EF000000}"/>
    <cellStyle name="20% - Accent1 3 3 5 4" xfId="241" xr:uid="{00000000-0005-0000-0000-0000F0000000}"/>
    <cellStyle name="20% - Accent1 3 3 5 5" xfId="242" xr:uid="{00000000-0005-0000-0000-0000F1000000}"/>
    <cellStyle name="20% - Accent1 3 3 6" xfId="243" xr:uid="{00000000-0005-0000-0000-0000F2000000}"/>
    <cellStyle name="20% - Accent1 3 3 6 2" xfId="244" xr:uid="{00000000-0005-0000-0000-0000F3000000}"/>
    <cellStyle name="20% - Accent1 3 3 6 2 2" xfId="245" xr:uid="{00000000-0005-0000-0000-0000F4000000}"/>
    <cellStyle name="20% - Accent1 3 3 6 2 3" xfId="246" xr:uid="{00000000-0005-0000-0000-0000F5000000}"/>
    <cellStyle name="20% - Accent1 3 3 6 2 4" xfId="247" xr:uid="{00000000-0005-0000-0000-0000F6000000}"/>
    <cellStyle name="20% - Accent1 3 3 6 3" xfId="248" xr:uid="{00000000-0005-0000-0000-0000F7000000}"/>
    <cellStyle name="20% - Accent1 3 3 6 4" xfId="249" xr:uid="{00000000-0005-0000-0000-0000F8000000}"/>
    <cellStyle name="20% - Accent1 3 3 6 5" xfId="250" xr:uid="{00000000-0005-0000-0000-0000F9000000}"/>
    <cellStyle name="20% - Accent1 3 3 7" xfId="251" xr:uid="{00000000-0005-0000-0000-0000FA000000}"/>
    <cellStyle name="20% - Accent1 3 3 7 2" xfId="252" xr:uid="{00000000-0005-0000-0000-0000FB000000}"/>
    <cellStyle name="20% - Accent1 3 3 7 3" xfId="253" xr:uid="{00000000-0005-0000-0000-0000FC000000}"/>
    <cellStyle name="20% - Accent1 3 3 7 4" xfId="254" xr:uid="{00000000-0005-0000-0000-0000FD000000}"/>
    <cellStyle name="20% - Accent1 3 3 8" xfId="255" xr:uid="{00000000-0005-0000-0000-0000FE000000}"/>
    <cellStyle name="20% - Accent1 3 3 9" xfId="256" xr:uid="{00000000-0005-0000-0000-0000FF000000}"/>
    <cellStyle name="20% - Accent1 3 4" xfId="257" xr:uid="{00000000-0005-0000-0000-000000010000}"/>
    <cellStyle name="20% - Accent1 3 4 2" xfId="258" xr:uid="{00000000-0005-0000-0000-000001010000}"/>
    <cellStyle name="20% - Accent1 3 4 2 2" xfId="259" xr:uid="{00000000-0005-0000-0000-000002010000}"/>
    <cellStyle name="20% - Accent1 3 4 2 2 2" xfId="260" xr:uid="{00000000-0005-0000-0000-000003010000}"/>
    <cellStyle name="20% - Accent1 3 4 2 2 2 2" xfId="261" xr:uid="{00000000-0005-0000-0000-000004010000}"/>
    <cellStyle name="20% - Accent1 3 4 2 2 2 2 2" xfId="262" xr:uid="{00000000-0005-0000-0000-000005010000}"/>
    <cellStyle name="20% - Accent1 3 4 2 2 2 2 3" xfId="263" xr:uid="{00000000-0005-0000-0000-000006010000}"/>
    <cellStyle name="20% - Accent1 3 4 2 2 2 2 4" xfId="264" xr:uid="{00000000-0005-0000-0000-000007010000}"/>
    <cellStyle name="20% - Accent1 3 4 2 2 2 3" xfId="265" xr:uid="{00000000-0005-0000-0000-000008010000}"/>
    <cellStyle name="20% - Accent1 3 4 2 2 2 4" xfId="266" xr:uid="{00000000-0005-0000-0000-000009010000}"/>
    <cellStyle name="20% - Accent1 3 4 2 2 2 5" xfId="267" xr:uid="{00000000-0005-0000-0000-00000A010000}"/>
    <cellStyle name="20% - Accent1 3 4 2 2 3" xfId="268" xr:uid="{00000000-0005-0000-0000-00000B010000}"/>
    <cellStyle name="20% - Accent1 3 4 2 2 3 2" xfId="269" xr:uid="{00000000-0005-0000-0000-00000C010000}"/>
    <cellStyle name="20% - Accent1 3 4 2 2 3 3" xfId="270" xr:uid="{00000000-0005-0000-0000-00000D010000}"/>
    <cellStyle name="20% - Accent1 3 4 2 2 3 4" xfId="271" xr:uid="{00000000-0005-0000-0000-00000E010000}"/>
    <cellStyle name="20% - Accent1 3 4 2 2 4" xfId="272" xr:uid="{00000000-0005-0000-0000-00000F010000}"/>
    <cellStyle name="20% - Accent1 3 4 2 2 5" xfId="273" xr:uid="{00000000-0005-0000-0000-000010010000}"/>
    <cellStyle name="20% - Accent1 3 4 2 2 6" xfId="274" xr:uid="{00000000-0005-0000-0000-000011010000}"/>
    <cellStyle name="20% - Accent1 3 4 2 3" xfId="275" xr:uid="{00000000-0005-0000-0000-000012010000}"/>
    <cellStyle name="20% - Accent1 3 4 2 3 2" xfId="276" xr:uid="{00000000-0005-0000-0000-000013010000}"/>
    <cellStyle name="20% - Accent1 3 4 2 3 2 2" xfId="277" xr:uid="{00000000-0005-0000-0000-000014010000}"/>
    <cellStyle name="20% - Accent1 3 4 2 3 2 3" xfId="278" xr:uid="{00000000-0005-0000-0000-000015010000}"/>
    <cellStyle name="20% - Accent1 3 4 2 3 2 4" xfId="279" xr:uid="{00000000-0005-0000-0000-000016010000}"/>
    <cellStyle name="20% - Accent1 3 4 2 3 3" xfId="280" xr:uid="{00000000-0005-0000-0000-000017010000}"/>
    <cellStyle name="20% - Accent1 3 4 2 3 4" xfId="281" xr:uid="{00000000-0005-0000-0000-000018010000}"/>
    <cellStyle name="20% - Accent1 3 4 2 3 5" xfId="282" xr:uid="{00000000-0005-0000-0000-000019010000}"/>
    <cellStyle name="20% - Accent1 3 4 2 4" xfId="283" xr:uid="{00000000-0005-0000-0000-00001A010000}"/>
    <cellStyle name="20% - Accent1 3 4 2 4 2" xfId="284" xr:uid="{00000000-0005-0000-0000-00001B010000}"/>
    <cellStyle name="20% - Accent1 3 4 2 4 2 2" xfId="285" xr:uid="{00000000-0005-0000-0000-00001C010000}"/>
    <cellStyle name="20% - Accent1 3 4 2 4 2 3" xfId="286" xr:uid="{00000000-0005-0000-0000-00001D010000}"/>
    <cellStyle name="20% - Accent1 3 4 2 4 2 4" xfId="287" xr:uid="{00000000-0005-0000-0000-00001E010000}"/>
    <cellStyle name="20% - Accent1 3 4 2 4 3" xfId="288" xr:uid="{00000000-0005-0000-0000-00001F010000}"/>
    <cellStyle name="20% - Accent1 3 4 2 4 4" xfId="289" xr:uid="{00000000-0005-0000-0000-000020010000}"/>
    <cellStyle name="20% - Accent1 3 4 2 4 5" xfId="290" xr:uid="{00000000-0005-0000-0000-000021010000}"/>
    <cellStyle name="20% - Accent1 3 4 2 5" xfId="291" xr:uid="{00000000-0005-0000-0000-000022010000}"/>
    <cellStyle name="20% - Accent1 3 4 2 5 2" xfId="292" xr:uid="{00000000-0005-0000-0000-000023010000}"/>
    <cellStyle name="20% - Accent1 3 4 2 5 3" xfId="293" xr:uid="{00000000-0005-0000-0000-000024010000}"/>
    <cellStyle name="20% - Accent1 3 4 2 5 4" xfId="294" xr:uid="{00000000-0005-0000-0000-000025010000}"/>
    <cellStyle name="20% - Accent1 3 4 2 6" xfId="295" xr:uid="{00000000-0005-0000-0000-000026010000}"/>
    <cellStyle name="20% - Accent1 3 4 2 7" xfId="296" xr:uid="{00000000-0005-0000-0000-000027010000}"/>
    <cellStyle name="20% - Accent1 3 4 2 8" xfId="297" xr:uid="{00000000-0005-0000-0000-000028010000}"/>
    <cellStyle name="20% - Accent1 3 4 3" xfId="298" xr:uid="{00000000-0005-0000-0000-000029010000}"/>
    <cellStyle name="20% - Accent1 3 4 3 2" xfId="299" xr:uid="{00000000-0005-0000-0000-00002A010000}"/>
    <cellStyle name="20% - Accent1 3 4 3 2 2" xfId="300" xr:uid="{00000000-0005-0000-0000-00002B010000}"/>
    <cellStyle name="20% - Accent1 3 4 3 2 2 2" xfId="301" xr:uid="{00000000-0005-0000-0000-00002C010000}"/>
    <cellStyle name="20% - Accent1 3 4 3 2 2 3" xfId="302" xr:uid="{00000000-0005-0000-0000-00002D010000}"/>
    <cellStyle name="20% - Accent1 3 4 3 2 2 4" xfId="303" xr:uid="{00000000-0005-0000-0000-00002E010000}"/>
    <cellStyle name="20% - Accent1 3 4 3 2 3" xfId="304" xr:uid="{00000000-0005-0000-0000-00002F010000}"/>
    <cellStyle name="20% - Accent1 3 4 3 2 4" xfId="305" xr:uid="{00000000-0005-0000-0000-000030010000}"/>
    <cellStyle name="20% - Accent1 3 4 3 2 5" xfId="306" xr:uid="{00000000-0005-0000-0000-000031010000}"/>
    <cellStyle name="20% - Accent1 3 4 3 3" xfId="307" xr:uid="{00000000-0005-0000-0000-000032010000}"/>
    <cellStyle name="20% - Accent1 3 4 3 3 2" xfId="308" xr:uid="{00000000-0005-0000-0000-000033010000}"/>
    <cellStyle name="20% - Accent1 3 4 3 3 3" xfId="309" xr:uid="{00000000-0005-0000-0000-000034010000}"/>
    <cellStyle name="20% - Accent1 3 4 3 3 4" xfId="310" xr:uid="{00000000-0005-0000-0000-000035010000}"/>
    <cellStyle name="20% - Accent1 3 4 3 4" xfId="311" xr:uid="{00000000-0005-0000-0000-000036010000}"/>
    <cellStyle name="20% - Accent1 3 4 3 5" xfId="312" xr:uid="{00000000-0005-0000-0000-000037010000}"/>
    <cellStyle name="20% - Accent1 3 4 3 6" xfId="313" xr:uid="{00000000-0005-0000-0000-000038010000}"/>
    <cellStyle name="20% - Accent1 3 4 4" xfId="314" xr:uid="{00000000-0005-0000-0000-000039010000}"/>
    <cellStyle name="20% - Accent1 3 4 4 2" xfId="315" xr:uid="{00000000-0005-0000-0000-00003A010000}"/>
    <cellStyle name="20% - Accent1 3 4 4 2 2" xfId="316" xr:uid="{00000000-0005-0000-0000-00003B010000}"/>
    <cellStyle name="20% - Accent1 3 4 4 2 3" xfId="317" xr:uid="{00000000-0005-0000-0000-00003C010000}"/>
    <cellStyle name="20% - Accent1 3 4 4 2 4" xfId="318" xr:uid="{00000000-0005-0000-0000-00003D010000}"/>
    <cellStyle name="20% - Accent1 3 4 4 3" xfId="319" xr:uid="{00000000-0005-0000-0000-00003E010000}"/>
    <cellStyle name="20% - Accent1 3 4 4 4" xfId="320" xr:uid="{00000000-0005-0000-0000-00003F010000}"/>
    <cellStyle name="20% - Accent1 3 4 4 5" xfId="321" xr:uid="{00000000-0005-0000-0000-000040010000}"/>
    <cellStyle name="20% - Accent1 3 4 5" xfId="322" xr:uid="{00000000-0005-0000-0000-000041010000}"/>
    <cellStyle name="20% - Accent1 3 4 5 2" xfId="323" xr:uid="{00000000-0005-0000-0000-000042010000}"/>
    <cellStyle name="20% - Accent1 3 4 5 2 2" xfId="324" xr:uid="{00000000-0005-0000-0000-000043010000}"/>
    <cellStyle name="20% - Accent1 3 4 5 2 3" xfId="325" xr:uid="{00000000-0005-0000-0000-000044010000}"/>
    <cellStyle name="20% - Accent1 3 4 5 2 4" xfId="326" xr:uid="{00000000-0005-0000-0000-000045010000}"/>
    <cellStyle name="20% - Accent1 3 4 5 3" xfId="327" xr:uid="{00000000-0005-0000-0000-000046010000}"/>
    <cellStyle name="20% - Accent1 3 4 5 4" xfId="328" xr:uid="{00000000-0005-0000-0000-000047010000}"/>
    <cellStyle name="20% - Accent1 3 4 5 5" xfId="329" xr:uid="{00000000-0005-0000-0000-000048010000}"/>
    <cellStyle name="20% - Accent1 3 4 6" xfId="330" xr:uid="{00000000-0005-0000-0000-000049010000}"/>
    <cellStyle name="20% - Accent1 3 4 6 2" xfId="331" xr:uid="{00000000-0005-0000-0000-00004A010000}"/>
    <cellStyle name="20% - Accent1 3 4 6 3" xfId="332" xr:uid="{00000000-0005-0000-0000-00004B010000}"/>
    <cellStyle name="20% - Accent1 3 4 6 4" xfId="333" xr:uid="{00000000-0005-0000-0000-00004C010000}"/>
    <cellStyle name="20% - Accent1 3 4 7" xfId="334" xr:uid="{00000000-0005-0000-0000-00004D010000}"/>
    <cellStyle name="20% - Accent1 3 4 8" xfId="335" xr:uid="{00000000-0005-0000-0000-00004E010000}"/>
    <cellStyle name="20% - Accent1 3 4 9" xfId="336" xr:uid="{00000000-0005-0000-0000-00004F010000}"/>
    <cellStyle name="20% - Accent1 3 5" xfId="337" xr:uid="{00000000-0005-0000-0000-000050010000}"/>
    <cellStyle name="20% - Accent1 3 6" xfId="338" xr:uid="{00000000-0005-0000-0000-000051010000}"/>
    <cellStyle name="20% - Accent1 3 6 2" xfId="339" xr:uid="{00000000-0005-0000-0000-000052010000}"/>
    <cellStyle name="20% - Accent1 3 6 2 2" xfId="340" xr:uid="{00000000-0005-0000-0000-000053010000}"/>
    <cellStyle name="20% - Accent1 3 6 2 2 2" xfId="341" xr:uid="{00000000-0005-0000-0000-000054010000}"/>
    <cellStyle name="20% - Accent1 3 6 2 2 3" xfId="342" xr:uid="{00000000-0005-0000-0000-000055010000}"/>
    <cellStyle name="20% - Accent1 3 6 2 2 4" xfId="343" xr:uid="{00000000-0005-0000-0000-000056010000}"/>
    <cellStyle name="20% - Accent1 3 6 2 3" xfId="344" xr:uid="{00000000-0005-0000-0000-000057010000}"/>
    <cellStyle name="20% - Accent1 3 6 2 4" xfId="345" xr:uid="{00000000-0005-0000-0000-000058010000}"/>
    <cellStyle name="20% - Accent1 3 6 2 5" xfId="346" xr:uid="{00000000-0005-0000-0000-000059010000}"/>
    <cellStyle name="20% - Accent1 3 6 3" xfId="347" xr:uid="{00000000-0005-0000-0000-00005A010000}"/>
    <cellStyle name="20% - Accent1 3 6 3 2" xfId="348" xr:uid="{00000000-0005-0000-0000-00005B010000}"/>
    <cellStyle name="20% - Accent1 3 6 3 3" xfId="349" xr:uid="{00000000-0005-0000-0000-00005C010000}"/>
    <cellStyle name="20% - Accent1 3 6 3 4" xfId="350" xr:uid="{00000000-0005-0000-0000-00005D010000}"/>
    <cellStyle name="20% - Accent1 3 6 4" xfId="351" xr:uid="{00000000-0005-0000-0000-00005E010000}"/>
    <cellStyle name="20% - Accent1 3 6 5" xfId="352" xr:uid="{00000000-0005-0000-0000-00005F010000}"/>
    <cellStyle name="20% - Accent1 3 6 6" xfId="353" xr:uid="{00000000-0005-0000-0000-000060010000}"/>
    <cellStyle name="20% - Accent1 3 7" xfId="354" xr:uid="{00000000-0005-0000-0000-000061010000}"/>
    <cellStyle name="20% - Accent1 3 7 2" xfId="355" xr:uid="{00000000-0005-0000-0000-000062010000}"/>
    <cellStyle name="20% - Accent1 3 7 2 2" xfId="356" xr:uid="{00000000-0005-0000-0000-000063010000}"/>
    <cellStyle name="20% - Accent1 3 7 2 3" xfId="357" xr:uid="{00000000-0005-0000-0000-000064010000}"/>
    <cellStyle name="20% - Accent1 3 7 2 4" xfId="358" xr:uid="{00000000-0005-0000-0000-000065010000}"/>
    <cellStyle name="20% - Accent1 3 7 3" xfId="359" xr:uid="{00000000-0005-0000-0000-000066010000}"/>
    <cellStyle name="20% - Accent1 3 7 4" xfId="360" xr:uid="{00000000-0005-0000-0000-000067010000}"/>
    <cellStyle name="20% - Accent1 3 7 5" xfId="361" xr:uid="{00000000-0005-0000-0000-000068010000}"/>
    <cellStyle name="20% - Accent1 3 8" xfId="362" xr:uid="{00000000-0005-0000-0000-000069010000}"/>
    <cellStyle name="20% - Accent1 3 8 2" xfId="363" xr:uid="{00000000-0005-0000-0000-00006A010000}"/>
    <cellStyle name="20% - Accent1 3 8 3" xfId="364" xr:uid="{00000000-0005-0000-0000-00006B010000}"/>
    <cellStyle name="20% - Accent1 3 8 4" xfId="365" xr:uid="{00000000-0005-0000-0000-00006C010000}"/>
    <cellStyle name="20% - Accent1 3 9" xfId="366" xr:uid="{00000000-0005-0000-0000-00006D010000}"/>
    <cellStyle name="20% - Accent1 4" xfId="367" xr:uid="{00000000-0005-0000-0000-00006E010000}"/>
    <cellStyle name="20% - Accent1 5" xfId="368" xr:uid="{00000000-0005-0000-0000-00006F010000}"/>
    <cellStyle name="20% - Accent1 5 2" xfId="369" xr:uid="{00000000-0005-0000-0000-000070010000}"/>
    <cellStyle name="20% - Accent1 5 2 2" xfId="370" xr:uid="{00000000-0005-0000-0000-000071010000}"/>
    <cellStyle name="20% - Accent1 5 2 2 2" xfId="371" xr:uid="{00000000-0005-0000-0000-000072010000}"/>
    <cellStyle name="20% - Accent1 5 2 2 2 2" xfId="372" xr:uid="{00000000-0005-0000-0000-000073010000}"/>
    <cellStyle name="20% - Accent1 5 2 2 2 2 2" xfId="373" xr:uid="{00000000-0005-0000-0000-000074010000}"/>
    <cellStyle name="20% - Accent1 5 2 2 2 2 3" xfId="374" xr:uid="{00000000-0005-0000-0000-000075010000}"/>
    <cellStyle name="20% - Accent1 5 2 2 2 2 4" xfId="375" xr:uid="{00000000-0005-0000-0000-000076010000}"/>
    <cellStyle name="20% - Accent1 5 2 2 2 3" xfId="376" xr:uid="{00000000-0005-0000-0000-000077010000}"/>
    <cellStyle name="20% - Accent1 5 2 2 2 4" xfId="377" xr:uid="{00000000-0005-0000-0000-000078010000}"/>
    <cellStyle name="20% - Accent1 5 2 2 2 5" xfId="378" xr:uid="{00000000-0005-0000-0000-000079010000}"/>
    <cellStyle name="20% - Accent1 5 2 2 3" xfId="379" xr:uid="{00000000-0005-0000-0000-00007A010000}"/>
    <cellStyle name="20% - Accent1 5 2 2 3 2" xfId="380" xr:uid="{00000000-0005-0000-0000-00007B010000}"/>
    <cellStyle name="20% - Accent1 5 2 2 3 3" xfId="381" xr:uid="{00000000-0005-0000-0000-00007C010000}"/>
    <cellStyle name="20% - Accent1 5 2 2 3 4" xfId="382" xr:uid="{00000000-0005-0000-0000-00007D010000}"/>
    <cellStyle name="20% - Accent1 5 2 2 4" xfId="383" xr:uid="{00000000-0005-0000-0000-00007E010000}"/>
    <cellStyle name="20% - Accent1 5 2 2 5" xfId="384" xr:uid="{00000000-0005-0000-0000-00007F010000}"/>
    <cellStyle name="20% - Accent1 5 2 2 6" xfId="385" xr:uid="{00000000-0005-0000-0000-000080010000}"/>
    <cellStyle name="20% - Accent1 5 2 3" xfId="386" xr:uid="{00000000-0005-0000-0000-000081010000}"/>
    <cellStyle name="20% - Accent1 5 2 3 2" xfId="387" xr:uid="{00000000-0005-0000-0000-000082010000}"/>
    <cellStyle name="20% - Accent1 5 2 3 2 2" xfId="388" xr:uid="{00000000-0005-0000-0000-000083010000}"/>
    <cellStyle name="20% - Accent1 5 2 3 2 3" xfId="389" xr:uid="{00000000-0005-0000-0000-000084010000}"/>
    <cellStyle name="20% - Accent1 5 2 3 2 4" xfId="390" xr:uid="{00000000-0005-0000-0000-000085010000}"/>
    <cellStyle name="20% - Accent1 5 2 3 3" xfId="391" xr:uid="{00000000-0005-0000-0000-000086010000}"/>
    <cellStyle name="20% - Accent1 5 2 3 4" xfId="392" xr:uid="{00000000-0005-0000-0000-000087010000}"/>
    <cellStyle name="20% - Accent1 5 2 3 5" xfId="393" xr:uid="{00000000-0005-0000-0000-000088010000}"/>
    <cellStyle name="20% - Accent1 5 2 4" xfId="394" xr:uid="{00000000-0005-0000-0000-000089010000}"/>
    <cellStyle name="20% - Accent1 5 2 4 2" xfId="395" xr:uid="{00000000-0005-0000-0000-00008A010000}"/>
    <cellStyle name="20% - Accent1 5 2 4 2 2" xfId="396" xr:uid="{00000000-0005-0000-0000-00008B010000}"/>
    <cellStyle name="20% - Accent1 5 2 4 2 3" xfId="397" xr:uid="{00000000-0005-0000-0000-00008C010000}"/>
    <cellStyle name="20% - Accent1 5 2 4 2 4" xfId="398" xr:uid="{00000000-0005-0000-0000-00008D010000}"/>
    <cellStyle name="20% - Accent1 5 2 4 3" xfId="399" xr:uid="{00000000-0005-0000-0000-00008E010000}"/>
    <cellStyle name="20% - Accent1 5 2 4 4" xfId="400" xr:uid="{00000000-0005-0000-0000-00008F010000}"/>
    <cellStyle name="20% - Accent1 5 2 4 5" xfId="401" xr:uid="{00000000-0005-0000-0000-000090010000}"/>
    <cellStyle name="20% - Accent1 5 2 5" xfId="402" xr:uid="{00000000-0005-0000-0000-000091010000}"/>
    <cellStyle name="20% - Accent1 5 2 5 2" xfId="403" xr:uid="{00000000-0005-0000-0000-000092010000}"/>
    <cellStyle name="20% - Accent1 5 2 5 3" xfId="404" xr:uid="{00000000-0005-0000-0000-000093010000}"/>
    <cellStyle name="20% - Accent1 5 2 5 4" xfId="405" xr:uid="{00000000-0005-0000-0000-000094010000}"/>
    <cellStyle name="20% - Accent1 5 2 6" xfId="406" xr:uid="{00000000-0005-0000-0000-000095010000}"/>
    <cellStyle name="20% - Accent1 5 2 7" xfId="407" xr:uid="{00000000-0005-0000-0000-000096010000}"/>
    <cellStyle name="20% - Accent1 5 2 8" xfId="408" xr:uid="{00000000-0005-0000-0000-000097010000}"/>
    <cellStyle name="20% - Accent1 5 3" xfId="409" xr:uid="{00000000-0005-0000-0000-000098010000}"/>
    <cellStyle name="20% - Accent1 5 3 2" xfId="410" xr:uid="{00000000-0005-0000-0000-000099010000}"/>
    <cellStyle name="20% - Accent1 5 3 2 2" xfId="411" xr:uid="{00000000-0005-0000-0000-00009A010000}"/>
    <cellStyle name="20% - Accent1 5 3 2 2 2" xfId="412" xr:uid="{00000000-0005-0000-0000-00009B010000}"/>
    <cellStyle name="20% - Accent1 5 3 2 2 3" xfId="413" xr:uid="{00000000-0005-0000-0000-00009C010000}"/>
    <cellStyle name="20% - Accent1 5 3 2 2 4" xfId="414" xr:uid="{00000000-0005-0000-0000-00009D010000}"/>
    <cellStyle name="20% - Accent1 5 3 2 3" xfId="415" xr:uid="{00000000-0005-0000-0000-00009E010000}"/>
    <cellStyle name="20% - Accent1 5 3 2 4" xfId="416" xr:uid="{00000000-0005-0000-0000-00009F010000}"/>
    <cellStyle name="20% - Accent1 5 3 2 5" xfId="417" xr:uid="{00000000-0005-0000-0000-0000A0010000}"/>
    <cellStyle name="20% - Accent1 5 3 3" xfId="418" xr:uid="{00000000-0005-0000-0000-0000A1010000}"/>
    <cellStyle name="20% - Accent1 5 3 3 2" xfId="419" xr:uid="{00000000-0005-0000-0000-0000A2010000}"/>
    <cellStyle name="20% - Accent1 5 3 3 3" xfId="420" xr:uid="{00000000-0005-0000-0000-0000A3010000}"/>
    <cellStyle name="20% - Accent1 5 3 3 4" xfId="421" xr:uid="{00000000-0005-0000-0000-0000A4010000}"/>
    <cellStyle name="20% - Accent1 5 3 4" xfId="422" xr:uid="{00000000-0005-0000-0000-0000A5010000}"/>
    <cellStyle name="20% - Accent1 5 3 5" xfId="423" xr:uid="{00000000-0005-0000-0000-0000A6010000}"/>
    <cellStyle name="20% - Accent1 5 3 6" xfId="424" xr:uid="{00000000-0005-0000-0000-0000A7010000}"/>
    <cellStyle name="20% - Accent1 5 4" xfId="425" xr:uid="{00000000-0005-0000-0000-0000A8010000}"/>
    <cellStyle name="20% - Accent1 5 4 2" xfId="426" xr:uid="{00000000-0005-0000-0000-0000A9010000}"/>
    <cellStyle name="20% - Accent1 5 4 2 2" xfId="427" xr:uid="{00000000-0005-0000-0000-0000AA010000}"/>
    <cellStyle name="20% - Accent1 5 4 2 3" xfId="428" xr:uid="{00000000-0005-0000-0000-0000AB010000}"/>
    <cellStyle name="20% - Accent1 5 4 2 4" xfId="429" xr:uid="{00000000-0005-0000-0000-0000AC010000}"/>
    <cellStyle name="20% - Accent1 5 4 3" xfId="430" xr:uid="{00000000-0005-0000-0000-0000AD010000}"/>
    <cellStyle name="20% - Accent1 5 4 4" xfId="431" xr:uid="{00000000-0005-0000-0000-0000AE010000}"/>
    <cellStyle name="20% - Accent1 5 4 5" xfId="432" xr:uid="{00000000-0005-0000-0000-0000AF010000}"/>
    <cellStyle name="20% - Accent1 5 5" xfId="433" xr:uid="{00000000-0005-0000-0000-0000B0010000}"/>
    <cellStyle name="20% - Accent1 5 5 2" xfId="434" xr:uid="{00000000-0005-0000-0000-0000B1010000}"/>
    <cellStyle name="20% - Accent1 5 5 2 2" xfId="435" xr:uid="{00000000-0005-0000-0000-0000B2010000}"/>
    <cellStyle name="20% - Accent1 5 5 2 3" xfId="436" xr:uid="{00000000-0005-0000-0000-0000B3010000}"/>
    <cellStyle name="20% - Accent1 5 5 2 4" xfId="437" xr:uid="{00000000-0005-0000-0000-0000B4010000}"/>
    <cellStyle name="20% - Accent1 5 5 3" xfId="438" xr:uid="{00000000-0005-0000-0000-0000B5010000}"/>
    <cellStyle name="20% - Accent1 5 5 4" xfId="439" xr:uid="{00000000-0005-0000-0000-0000B6010000}"/>
    <cellStyle name="20% - Accent1 5 5 5" xfId="440" xr:uid="{00000000-0005-0000-0000-0000B7010000}"/>
    <cellStyle name="20% - Accent1 5 6" xfId="441" xr:uid="{00000000-0005-0000-0000-0000B8010000}"/>
    <cellStyle name="20% - Accent1 5 6 2" xfId="442" xr:uid="{00000000-0005-0000-0000-0000B9010000}"/>
    <cellStyle name="20% - Accent1 5 6 3" xfId="443" xr:uid="{00000000-0005-0000-0000-0000BA010000}"/>
    <cellStyle name="20% - Accent1 5 6 4" xfId="444" xr:uid="{00000000-0005-0000-0000-0000BB010000}"/>
    <cellStyle name="20% - Accent1 5 7" xfId="445" xr:uid="{00000000-0005-0000-0000-0000BC010000}"/>
    <cellStyle name="20% - Accent1 5 8" xfId="446" xr:uid="{00000000-0005-0000-0000-0000BD010000}"/>
    <cellStyle name="20% - Accent1 5 9" xfId="447" xr:uid="{00000000-0005-0000-0000-0000BE010000}"/>
    <cellStyle name="20% - Accent1 6" xfId="448" xr:uid="{00000000-0005-0000-0000-0000BF010000}"/>
    <cellStyle name="20% - Accent1 6 2" xfId="449" xr:uid="{00000000-0005-0000-0000-0000C0010000}"/>
    <cellStyle name="20% - Accent1 6 2 2" xfId="450" xr:uid="{00000000-0005-0000-0000-0000C1010000}"/>
    <cellStyle name="20% - Accent1 6 2 2 2" xfId="451" xr:uid="{00000000-0005-0000-0000-0000C2010000}"/>
    <cellStyle name="20% - Accent1 6 2 2 2 2" xfId="452" xr:uid="{00000000-0005-0000-0000-0000C3010000}"/>
    <cellStyle name="20% - Accent1 6 2 2 2 2 2" xfId="453" xr:uid="{00000000-0005-0000-0000-0000C4010000}"/>
    <cellStyle name="20% - Accent1 6 2 2 2 2 3" xfId="454" xr:uid="{00000000-0005-0000-0000-0000C5010000}"/>
    <cellStyle name="20% - Accent1 6 2 2 2 2 4" xfId="455" xr:uid="{00000000-0005-0000-0000-0000C6010000}"/>
    <cellStyle name="20% - Accent1 6 2 2 2 3" xfId="456" xr:uid="{00000000-0005-0000-0000-0000C7010000}"/>
    <cellStyle name="20% - Accent1 6 2 2 2 4" xfId="457" xr:uid="{00000000-0005-0000-0000-0000C8010000}"/>
    <cellStyle name="20% - Accent1 6 2 2 2 5" xfId="458" xr:uid="{00000000-0005-0000-0000-0000C9010000}"/>
    <cellStyle name="20% - Accent1 6 2 2 3" xfId="459" xr:uid="{00000000-0005-0000-0000-0000CA010000}"/>
    <cellStyle name="20% - Accent1 6 2 2 3 2" xfId="460" xr:uid="{00000000-0005-0000-0000-0000CB010000}"/>
    <cellStyle name="20% - Accent1 6 2 2 3 3" xfId="461" xr:uid="{00000000-0005-0000-0000-0000CC010000}"/>
    <cellStyle name="20% - Accent1 6 2 2 3 4" xfId="462" xr:uid="{00000000-0005-0000-0000-0000CD010000}"/>
    <cellStyle name="20% - Accent1 6 2 2 4" xfId="463" xr:uid="{00000000-0005-0000-0000-0000CE010000}"/>
    <cellStyle name="20% - Accent1 6 2 2 5" xfId="464" xr:uid="{00000000-0005-0000-0000-0000CF010000}"/>
    <cellStyle name="20% - Accent1 6 2 2 6" xfId="465" xr:uid="{00000000-0005-0000-0000-0000D0010000}"/>
    <cellStyle name="20% - Accent1 6 2 3" xfId="466" xr:uid="{00000000-0005-0000-0000-0000D1010000}"/>
    <cellStyle name="20% - Accent1 6 2 3 2" xfId="467" xr:uid="{00000000-0005-0000-0000-0000D2010000}"/>
    <cellStyle name="20% - Accent1 6 2 3 2 2" xfId="468" xr:uid="{00000000-0005-0000-0000-0000D3010000}"/>
    <cellStyle name="20% - Accent1 6 2 3 2 3" xfId="469" xr:uid="{00000000-0005-0000-0000-0000D4010000}"/>
    <cellStyle name="20% - Accent1 6 2 3 2 4" xfId="470" xr:uid="{00000000-0005-0000-0000-0000D5010000}"/>
    <cellStyle name="20% - Accent1 6 2 3 3" xfId="471" xr:uid="{00000000-0005-0000-0000-0000D6010000}"/>
    <cellStyle name="20% - Accent1 6 2 3 4" xfId="472" xr:uid="{00000000-0005-0000-0000-0000D7010000}"/>
    <cellStyle name="20% - Accent1 6 2 3 5" xfId="473" xr:uid="{00000000-0005-0000-0000-0000D8010000}"/>
    <cellStyle name="20% - Accent1 6 2 4" xfId="474" xr:uid="{00000000-0005-0000-0000-0000D9010000}"/>
    <cellStyle name="20% - Accent1 6 2 4 2" xfId="475" xr:uid="{00000000-0005-0000-0000-0000DA010000}"/>
    <cellStyle name="20% - Accent1 6 2 4 2 2" xfId="476" xr:uid="{00000000-0005-0000-0000-0000DB010000}"/>
    <cellStyle name="20% - Accent1 6 2 4 2 3" xfId="477" xr:uid="{00000000-0005-0000-0000-0000DC010000}"/>
    <cellStyle name="20% - Accent1 6 2 4 2 4" xfId="478" xr:uid="{00000000-0005-0000-0000-0000DD010000}"/>
    <cellStyle name="20% - Accent1 6 2 4 3" xfId="479" xr:uid="{00000000-0005-0000-0000-0000DE010000}"/>
    <cellStyle name="20% - Accent1 6 2 4 4" xfId="480" xr:uid="{00000000-0005-0000-0000-0000DF010000}"/>
    <cellStyle name="20% - Accent1 6 2 4 5" xfId="481" xr:uid="{00000000-0005-0000-0000-0000E0010000}"/>
    <cellStyle name="20% - Accent1 6 2 5" xfId="482" xr:uid="{00000000-0005-0000-0000-0000E1010000}"/>
    <cellStyle name="20% - Accent1 6 2 5 2" xfId="483" xr:uid="{00000000-0005-0000-0000-0000E2010000}"/>
    <cellStyle name="20% - Accent1 6 2 5 3" xfId="484" xr:uid="{00000000-0005-0000-0000-0000E3010000}"/>
    <cellStyle name="20% - Accent1 6 2 5 4" xfId="485" xr:uid="{00000000-0005-0000-0000-0000E4010000}"/>
    <cellStyle name="20% - Accent1 6 2 6" xfId="486" xr:uid="{00000000-0005-0000-0000-0000E5010000}"/>
    <cellStyle name="20% - Accent1 6 2 7" xfId="487" xr:uid="{00000000-0005-0000-0000-0000E6010000}"/>
    <cellStyle name="20% - Accent1 6 2 8" xfId="488" xr:uid="{00000000-0005-0000-0000-0000E7010000}"/>
    <cellStyle name="20% - Accent1 6 3" xfId="489" xr:uid="{00000000-0005-0000-0000-0000E8010000}"/>
    <cellStyle name="20% - Accent1 6 3 2" xfId="490" xr:uid="{00000000-0005-0000-0000-0000E9010000}"/>
    <cellStyle name="20% - Accent1 6 3 2 2" xfId="491" xr:uid="{00000000-0005-0000-0000-0000EA010000}"/>
    <cellStyle name="20% - Accent1 6 3 2 2 2" xfId="492" xr:uid="{00000000-0005-0000-0000-0000EB010000}"/>
    <cellStyle name="20% - Accent1 6 3 2 2 3" xfId="493" xr:uid="{00000000-0005-0000-0000-0000EC010000}"/>
    <cellStyle name="20% - Accent1 6 3 2 2 4" xfId="494" xr:uid="{00000000-0005-0000-0000-0000ED010000}"/>
    <cellStyle name="20% - Accent1 6 3 2 3" xfId="495" xr:uid="{00000000-0005-0000-0000-0000EE010000}"/>
    <cellStyle name="20% - Accent1 6 3 2 4" xfId="496" xr:uid="{00000000-0005-0000-0000-0000EF010000}"/>
    <cellStyle name="20% - Accent1 6 3 2 5" xfId="497" xr:uid="{00000000-0005-0000-0000-0000F0010000}"/>
    <cellStyle name="20% - Accent1 6 3 3" xfId="498" xr:uid="{00000000-0005-0000-0000-0000F1010000}"/>
    <cellStyle name="20% - Accent1 6 3 3 2" xfId="499" xr:uid="{00000000-0005-0000-0000-0000F2010000}"/>
    <cellStyle name="20% - Accent1 6 3 3 3" xfId="500" xr:uid="{00000000-0005-0000-0000-0000F3010000}"/>
    <cellStyle name="20% - Accent1 6 3 3 4" xfId="501" xr:uid="{00000000-0005-0000-0000-0000F4010000}"/>
    <cellStyle name="20% - Accent1 6 3 4" xfId="502" xr:uid="{00000000-0005-0000-0000-0000F5010000}"/>
    <cellStyle name="20% - Accent1 6 3 5" xfId="503" xr:uid="{00000000-0005-0000-0000-0000F6010000}"/>
    <cellStyle name="20% - Accent1 6 3 6" xfId="504" xr:uid="{00000000-0005-0000-0000-0000F7010000}"/>
    <cellStyle name="20% - Accent1 6 4" xfId="505" xr:uid="{00000000-0005-0000-0000-0000F8010000}"/>
    <cellStyle name="20% - Accent1 6 4 2" xfId="506" xr:uid="{00000000-0005-0000-0000-0000F9010000}"/>
    <cellStyle name="20% - Accent1 6 4 2 2" xfId="507" xr:uid="{00000000-0005-0000-0000-0000FA010000}"/>
    <cellStyle name="20% - Accent1 6 4 2 3" xfId="508" xr:uid="{00000000-0005-0000-0000-0000FB010000}"/>
    <cellStyle name="20% - Accent1 6 4 2 4" xfId="509" xr:uid="{00000000-0005-0000-0000-0000FC010000}"/>
    <cellStyle name="20% - Accent1 6 4 3" xfId="510" xr:uid="{00000000-0005-0000-0000-0000FD010000}"/>
    <cellStyle name="20% - Accent1 6 4 4" xfId="511" xr:uid="{00000000-0005-0000-0000-0000FE010000}"/>
    <cellStyle name="20% - Accent1 6 4 5" xfId="512" xr:uid="{00000000-0005-0000-0000-0000FF010000}"/>
    <cellStyle name="20% - Accent1 6 5" xfId="513" xr:uid="{00000000-0005-0000-0000-000000020000}"/>
    <cellStyle name="20% - Accent1 6 5 2" xfId="514" xr:uid="{00000000-0005-0000-0000-000001020000}"/>
    <cellStyle name="20% - Accent1 6 5 2 2" xfId="515" xr:uid="{00000000-0005-0000-0000-000002020000}"/>
    <cellStyle name="20% - Accent1 6 5 2 3" xfId="516" xr:uid="{00000000-0005-0000-0000-000003020000}"/>
    <cellStyle name="20% - Accent1 6 5 2 4" xfId="517" xr:uid="{00000000-0005-0000-0000-000004020000}"/>
    <cellStyle name="20% - Accent1 6 5 3" xfId="518" xr:uid="{00000000-0005-0000-0000-000005020000}"/>
    <cellStyle name="20% - Accent1 6 5 4" xfId="519" xr:uid="{00000000-0005-0000-0000-000006020000}"/>
    <cellStyle name="20% - Accent1 6 5 5" xfId="520" xr:uid="{00000000-0005-0000-0000-000007020000}"/>
    <cellStyle name="20% - Accent1 6 6" xfId="521" xr:uid="{00000000-0005-0000-0000-000008020000}"/>
    <cellStyle name="20% - Accent1 6 6 2" xfId="522" xr:uid="{00000000-0005-0000-0000-000009020000}"/>
    <cellStyle name="20% - Accent1 6 6 3" xfId="523" xr:uid="{00000000-0005-0000-0000-00000A020000}"/>
    <cellStyle name="20% - Accent1 6 6 4" xfId="524" xr:uid="{00000000-0005-0000-0000-00000B020000}"/>
    <cellStyle name="20% - Accent1 6 7" xfId="525" xr:uid="{00000000-0005-0000-0000-00000C020000}"/>
    <cellStyle name="20% - Accent1 6 8" xfId="526" xr:uid="{00000000-0005-0000-0000-00000D020000}"/>
    <cellStyle name="20% - Accent1 6 9" xfId="527" xr:uid="{00000000-0005-0000-0000-00000E020000}"/>
    <cellStyle name="20% - Accent1 7" xfId="528" xr:uid="{00000000-0005-0000-0000-00000F020000}"/>
    <cellStyle name="20% - Accent1 8" xfId="529" xr:uid="{00000000-0005-0000-0000-000010020000}"/>
    <cellStyle name="20% - Accent1 8 2" xfId="530" xr:uid="{00000000-0005-0000-0000-000011020000}"/>
    <cellStyle name="20% - Accent1 8 3" xfId="531" xr:uid="{00000000-0005-0000-0000-000012020000}"/>
    <cellStyle name="20% - Accent1 8 3 2" xfId="532" xr:uid="{00000000-0005-0000-0000-000013020000}"/>
    <cellStyle name="20% - Accent1 8 3 2 2" xfId="533" xr:uid="{00000000-0005-0000-0000-000014020000}"/>
    <cellStyle name="20% - Accent1 8 3 2 2 2" xfId="534" xr:uid="{00000000-0005-0000-0000-000015020000}"/>
    <cellStyle name="20% - Accent1 8 3 2 2 3" xfId="535" xr:uid="{00000000-0005-0000-0000-000016020000}"/>
    <cellStyle name="20% - Accent1 8 3 2 2 4" xfId="536" xr:uid="{00000000-0005-0000-0000-000017020000}"/>
    <cellStyle name="20% - Accent1 8 3 2 3" xfId="537" xr:uid="{00000000-0005-0000-0000-000018020000}"/>
    <cellStyle name="20% - Accent1 8 3 2 4" xfId="538" xr:uid="{00000000-0005-0000-0000-000019020000}"/>
    <cellStyle name="20% - Accent1 8 3 2 5" xfId="539" xr:uid="{00000000-0005-0000-0000-00001A020000}"/>
    <cellStyle name="20% - Accent1 8 3 3" xfId="540" xr:uid="{00000000-0005-0000-0000-00001B020000}"/>
    <cellStyle name="20% - Accent1 8 3 3 2" xfId="541" xr:uid="{00000000-0005-0000-0000-00001C020000}"/>
    <cellStyle name="20% - Accent1 8 3 3 3" xfId="542" xr:uid="{00000000-0005-0000-0000-00001D020000}"/>
    <cellStyle name="20% - Accent1 8 3 3 4" xfId="543" xr:uid="{00000000-0005-0000-0000-00001E020000}"/>
    <cellStyle name="20% - Accent1 8 3 4" xfId="544" xr:uid="{00000000-0005-0000-0000-00001F020000}"/>
    <cellStyle name="20% - Accent1 8 3 5" xfId="545" xr:uid="{00000000-0005-0000-0000-000020020000}"/>
    <cellStyle name="20% - Accent1 8 3 6" xfId="546" xr:uid="{00000000-0005-0000-0000-000021020000}"/>
    <cellStyle name="20% - Accent1 8 4" xfId="547" xr:uid="{00000000-0005-0000-0000-000022020000}"/>
    <cellStyle name="20% - Accent1 8 4 2" xfId="548" xr:uid="{00000000-0005-0000-0000-000023020000}"/>
    <cellStyle name="20% - Accent1 8 4 2 2" xfId="549" xr:uid="{00000000-0005-0000-0000-000024020000}"/>
    <cellStyle name="20% - Accent1 8 4 2 3" xfId="550" xr:uid="{00000000-0005-0000-0000-000025020000}"/>
    <cellStyle name="20% - Accent1 8 4 2 4" xfId="551" xr:uid="{00000000-0005-0000-0000-000026020000}"/>
    <cellStyle name="20% - Accent1 8 4 3" xfId="552" xr:uid="{00000000-0005-0000-0000-000027020000}"/>
    <cellStyle name="20% - Accent1 8 4 4" xfId="553" xr:uid="{00000000-0005-0000-0000-000028020000}"/>
    <cellStyle name="20% - Accent1 8 4 5" xfId="554" xr:uid="{00000000-0005-0000-0000-000029020000}"/>
    <cellStyle name="20% - Accent1 8 5" xfId="555" xr:uid="{00000000-0005-0000-0000-00002A020000}"/>
    <cellStyle name="20% - Accent1 8 5 2" xfId="556" xr:uid="{00000000-0005-0000-0000-00002B020000}"/>
    <cellStyle name="20% - Accent1 8 5 2 2" xfId="557" xr:uid="{00000000-0005-0000-0000-00002C020000}"/>
    <cellStyle name="20% - Accent1 8 5 2 3" xfId="558" xr:uid="{00000000-0005-0000-0000-00002D020000}"/>
    <cellStyle name="20% - Accent1 8 5 2 4" xfId="559" xr:uid="{00000000-0005-0000-0000-00002E020000}"/>
    <cellStyle name="20% - Accent1 8 5 3" xfId="560" xr:uid="{00000000-0005-0000-0000-00002F020000}"/>
    <cellStyle name="20% - Accent1 8 5 4" xfId="561" xr:uid="{00000000-0005-0000-0000-000030020000}"/>
    <cellStyle name="20% - Accent1 8 5 5" xfId="562" xr:uid="{00000000-0005-0000-0000-000031020000}"/>
    <cellStyle name="20% - Accent1 8 6" xfId="563" xr:uid="{00000000-0005-0000-0000-000032020000}"/>
    <cellStyle name="20% - Accent1 8 6 2" xfId="564" xr:uid="{00000000-0005-0000-0000-000033020000}"/>
    <cellStyle name="20% - Accent1 8 6 3" xfId="565" xr:uid="{00000000-0005-0000-0000-000034020000}"/>
    <cellStyle name="20% - Accent1 8 6 4" xfId="566" xr:uid="{00000000-0005-0000-0000-000035020000}"/>
    <cellStyle name="20% - Accent1 8 7" xfId="567" xr:uid="{00000000-0005-0000-0000-000036020000}"/>
    <cellStyle name="20% - Accent1 8 8" xfId="568" xr:uid="{00000000-0005-0000-0000-000037020000}"/>
    <cellStyle name="20% - Accent1 8 9" xfId="569" xr:uid="{00000000-0005-0000-0000-000038020000}"/>
    <cellStyle name="20% - Accent1 9" xfId="570" xr:uid="{00000000-0005-0000-0000-000039020000}"/>
    <cellStyle name="20% - Accent1 9 2" xfId="571" xr:uid="{00000000-0005-0000-0000-00003A020000}"/>
    <cellStyle name="20% - Accent1 9 2 2" xfId="572" xr:uid="{00000000-0005-0000-0000-00003B020000}"/>
    <cellStyle name="20% - Accent1 9 2 2 2" xfId="573" xr:uid="{00000000-0005-0000-0000-00003C020000}"/>
    <cellStyle name="20% - Accent1 9 2 2 2 2" xfId="574" xr:uid="{00000000-0005-0000-0000-00003D020000}"/>
    <cellStyle name="20% - Accent1 9 2 2 2 3" xfId="575" xr:uid="{00000000-0005-0000-0000-00003E020000}"/>
    <cellStyle name="20% - Accent1 9 2 2 2 4" xfId="576" xr:uid="{00000000-0005-0000-0000-00003F020000}"/>
    <cellStyle name="20% - Accent1 9 2 2 3" xfId="577" xr:uid="{00000000-0005-0000-0000-000040020000}"/>
    <cellStyle name="20% - Accent1 9 2 2 4" xfId="578" xr:uid="{00000000-0005-0000-0000-000041020000}"/>
    <cellStyle name="20% - Accent1 9 2 2 5" xfId="579" xr:uid="{00000000-0005-0000-0000-000042020000}"/>
    <cellStyle name="20% - Accent1 9 2 3" xfId="580" xr:uid="{00000000-0005-0000-0000-000043020000}"/>
    <cellStyle name="20% - Accent1 9 2 3 2" xfId="581" xr:uid="{00000000-0005-0000-0000-000044020000}"/>
    <cellStyle name="20% - Accent1 9 2 3 3" xfId="582" xr:uid="{00000000-0005-0000-0000-000045020000}"/>
    <cellStyle name="20% - Accent1 9 2 3 4" xfId="583" xr:uid="{00000000-0005-0000-0000-000046020000}"/>
    <cellStyle name="20% - Accent1 9 2 4" xfId="584" xr:uid="{00000000-0005-0000-0000-000047020000}"/>
    <cellStyle name="20% - Accent1 9 2 5" xfId="585" xr:uid="{00000000-0005-0000-0000-000048020000}"/>
    <cellStyle name="20% - Accent1 9 2 6" xfId="586" xr:uid="{00000000-0005-0000-0000-000049020000}"/>
    <cellStyle name="20% - Accent1 9 3" xfId="587" xr:uid="{00000000-0005-0000-0000-00004A020000}"/>
    <cellStyle name="20% - Accent1 9 3 2" xfId="588" xr:uid="{00000000-0005-0000-0000-00004B020000}"/>
    <cellStyle name="20% - Accent1 9 3 2 2" xfId="589" xr:uid="{00000000-0005-0000-0000-00004C020000}"/>
    <cellStyle name="20% - Accent1 9 3 2 3" xfId="590" xr:uid="{00000000-0005-0000-0000-00004D020000}"/>
    <cellStyle name="20% - Accent1 9 3 2 4" xfId="591" xr:uid="{00000000-0005-0000-0000-00004E020000}"/>
    <cellStyle name="20% - Accent1 9 3 3" xfId="592" xr:uid="{00000000-0005-0000-0000-00004F020000}"/>
    <cellStyle name="20% - Accent1 9 3 4" xfId="593" xr:uid="{00000000-0005-0000-0000-000050020000}"/>
    <cellStyle name="20% - Accent1 9 3 5" xfId="594" xr:uid="{00000000-0005-0000-0000-000051020000}"/>
    <cellStyle name="20% - Accent1 9 4" xfId="595" xr:uid="{00000000-0005-0000-0000-000052020000}"/>
    <cellStyle name="20% - Accent1 9 4 2" xfId="596" xr:uid="{00000000-0005-0000-0000-000053020000}"/>
    <cellStyle name="20% - Accent1 9 4 2 2" xfId="597" xr:uid="{00000000-0005-0000-0000-000054020000}"/>
    <cellStyle name="20% - Accent1 9 4 2 3" xfId="598" xr:uid="{00000000-0005-0000-0000-000055020000}"/>
    <cellStyle name="20% - Accent1 9 4 2 4" xfId="599" xr:uid="{00000000-0005-0000-0000-000056020000}"/>
    <cellStyle name="20% - Accent1 9 4 3" xfId="600" xr:uid="{00000000-0005-0000-0000-000057020000}"/>
    <cellStyle name="20% - Accent1 9 4 4" xfId="601" xr:uid="{00000000-0005-0000-0000-000058020000}"/>
    <cellStyle name="20% - Accent1 9 4 5" xfId="602" xr:uid="{00000000-0005-0000-0000-000059020000}"/>
    <cellStyle name="20% - Accent1 9 5" xfId="603" xr:uid="{00000000-0005-0000-0000-00005A020000}"/>
    <cellStyle name="20% - Accent1 9 5 2" xfId="604" xr:uid="{00000000-0005-0000-0000-00005B020000}"/>
    <cellStyle name="20% - Accent1 9 5 3" xfId="605" xr:uid="{00000000-0005-0000-0000-00005C020000}"/>
    <cellStyle name="20% - Accent1 9 5 4" xfId="606" xr:uid="{00000000-0005-0000-0000-00005D020000}"/>
    <cellStyle name="20% - Accent1 9 6" xfId="607" xr:uid="{00000000-0005-0000-0000-00005E020000}"/>
    <cellStyle name="20% - Accent1 9 7" xfId="608" xr:uid="{00000000-0005-0000-0000-00005F020000}"/>
    <cellStyle name="20% - Accent1 9 8" xfId="609" xr:uid="{00000000-0005-0000-0000-000060020000}"/>
    <cellStyle name="20% - Accent2" xfId="610" builtinId="34" customBuiltin="1"/>
    <cellStyle name="20% - Accent2 10" xfId="611" xr:uid="{00000000-0005-0000-0000-000062020000}"/>
    <cellStyle name="20% - Accent2 10 2" xfId="612" xr:uid="{00000000-0005-0000-0000-000063020000}"/>
    <cellStyle name="20% - Accent2 10 2 2" xfId="613" xr:uid="{00000000-0005-0000-0000-000064020000}"/>
    <cellStyle name="20% - Accent2 10 2 2 2" xfId="614" xr:uid="{00000000-0005-0000-0000-000065020000}"/>
    <cellStyle name="20% - Accent2 10 2 2 3" xfId="615" xr:uid="{00000000-0005-0000-0000-000066020000}"/>
    <cellStyle name="20% - Accent2 10 2 2 4" xfId="616" xr:uid="{00000000-0005-0000-0000-000067020000}"/>
    <cellStyle name="20% - Accent2 10 2 3" xfId="617" xr:uid="{00000000-0005-0000-0000-000068020000}"/>
    <cellStyle name="20% - Accent2 10 2 4" xfId="618" xr:uid="{00000000-0005-0000-0000-000069020000}"/>
    <cellStyle name="20% - Accent2 10 2 5" xfId="619" xr:uid="{00000000-0005-0000-0000-00006A020000}"/>
    <cellStyle name="20% - Accent2 10 3" xfId="620" xr:uid="{00000000-0005-0000-0000-00006B020000}"/>
    <cellStyle name="20% - Accent2 10 3 2" xfId="621" xr:uid="{00000000-0005-0000-0000-00006C020000}"/>
    <cellStyle name="20% - Accent2 10 3 3" xfId="622" xr:uid="{00000000-0005-0000-0000-00006D020000}"/>
    <cellStyle name="20% - Accent2 10 3 4" xfId="623" xr:uid="{00000000-0005-0000-0000-00006E020000}"/>
    <cellStyle name="20% - Accent2 10 4" xfId="624" xr:uid="{00000000-0005-0000-0000-00006F020000}"/>
    <cellStyle name="20% - Accent2 10 5" xfId="625" xr:uid="{00000000-0005-0000-0000-000070020000}"/>
    <cellStyle name="20% - Accent2 10 6" xfId="626" xr:uid="{00000000-0005-0000-0000-000071020000}"/>
    <cellStyle name="20% - Accent2 11" xfId="627" xr:uid="{00000000-0005-0000-0000-000072020000}"/>
    <cellStyle name="20% - Accent2 11 2" xfId="628" xr:uid="{00000000-0005-0000-0000-000073020000}"/>
    <cellStyle name="20% - Accent2 11 2 2" xfId="629" xr:uid="{00000000-0005-0000-0000-000074020000}"/>
    <cellStyle name="20% - Accent2 11 2 2 2" xfId="630" xr:uid="{00000000-0005-0000-0000-000075020000}"/>
    <cellStyle name="20% - Accent2 11 2 2 3" xfId="631" xr:uid="{00000000-0005-0000-0000-000076020000}"/>
    <cellStyle name="20% - Accent2 11 2 2 4" xfId="632" xr:uid="{00000000-0005-0000-0000-000077020000}"/>
    <cellStyle name="20% - Accent2 11 2 3" xfId="633" xr:uid="{00000000-0005-0000-0000-000078020000}"/>
    <cellStyle name="20% - Accent2 11 2 4" xfId="634" xr:uid="{00000000-0005-0000-0000-000079020000}"/>
    <cellStyle name="20% - Accent2 11 2 5" xfId="635" xr:uid="{00000000-0005-0000-0000-00007A020000}"/>
    <cellStyle name="20% - Accent2 11 3" xfId="636" xr:uid="{00000000-0005-0000-0000-00007B020000}"/>
    <cellStyle name="20% - Accent2 11 3 2" xfId="637" xr:uid="{00000000-0005-0000-0000-00007C020000}"/>
    <cellStyle name="20% - Accent2 11 3 3" xfId="638" xr:uid="{00000000-0005-0000-0000-00007D020000}"/>
    <cellStyle name="20% - Accent2 11 3 4" xfId="639" xr:uid="{00000000-0005-0000-0000-00007E020000}"/>
    <cellStyle name="20% - Accent2 11 4" xfId="640" xr:uid="{00000000-0005-0000-0000-00007F020000}"/>
    <cellStyle name="20% - Accent2 11 5" xfId="641" xr:uid="{00000000-0005-0000-0000-000080020000}"/>
    <cellStyle name="20% - Accent2 11 6" xfId="642" xr:uid="{00000000-0005-0000-0000-000081020000}"/>
    <cellStyle name="20% - Accent2 12" xfId="643" xr:uid="{00000000-0005-0000-0000-000082020000}"/>
    <cellStyle name="20% - Accent2 12 2" xfId="644" xr:uid="{00000000-0005-0000-0000-000083020000}"/>
    <cellStyle name="20% - Accent2 12 2 2" xfId="645" xr:uid="{00000000-0005-0000-0000-000084020000}"/>
    <cellStyle name="20% - Accent2 12 2 2 2" xfId="646" xr:uid="{00000000-0005-0000-0000-000085020000}"/>
    <cellStyle name="20% - Accent2 12 2 2 3" xfId="647" xr:uid="{00000000-0005-0000-0000-000086020000}"/>
    <cellStyle name="20% - Accent2 12 2 2 4" xfId="648" xr:uid="{00000000-0005-0000-0000-000087020000}"/>
    <cellStyle name="20% - Accent2 12 2 3" xfId="649" xr:uid="{00000000-0005-0000-0000-000088020000}"/>
    <cellStyle name="20% - Accent2 12 2 4" xfId="650" xr:uid="{00000000-0005-0000-0000-000089020000}"/>
    <cellStyle name="20% - Accent2 12 2 5" xfId="651" xr:uid="{00000000-0005-0000-0000-00008A020000}"/>
    <cellStyle name="20% - Accent2 12 3" xfId="652" xr:uid="{00000000-0005-0000-0000-00008B020000}"/>
    <cellStyle name="20% - Accent2 12 3 2" xfId="653" xr:uid="{00000000-0005-0000-0000-00008C020000}"/>
    <cellStyle name="20% - Accent2 12 3 3" xfId="654" xr:uid="{00000000-0005-0000-0000-00008D020000}"/>
    <cellStyle name="20% - Accent2 12 3 4" xfId="655" xr:uid="{00000000-0005-0000-0000-00008E020000}"/>
    <cellStyle name="20% - Accent2 12 4" xfId="656" xr:uid="{00000000-0005-0000-0000-00008F020000}"/>
    <cellStyle name="20% - Accent2 12 5" xfId="657" xr:uid="{00000000-0005-0000-0000-000090020000}"/>
    <cellStyle name="20% - Accent2 12 6" xfId="658" xr:uid="{00000000-0005-0000-0000-000091020000}"/>
    <cellStyle name="20% - Accent2 13" xfId="659" xr:uid="{00000000-0005-0000-0000-000092020000}"/>
    <cellStyle name="20% - Accent2 13 2" xfId="660" xr:uid="{00000000-0005-0000-0000-000093020000}"/>
    <cellStyle name="20% - Accent2 13 2 2" xfId="661" xr:uid="{00000000-0005-0000-0000-000094020000}"/>
    <cellStyle name="20% - Accent2 13 2 3" xfId="662" xr:uid="{00000000-0005-0000-0000-000095020000}"/>
    <cellStyle name="20% - Accent2 13 2 4" xfId="663" xr:uid="{00000000-0005-0000-0000-000096020000}"/>
    <cellStyle name="20% - Accent2 13 3" xfId="664" xr:uid="{00000000-0005-0000-0000-000097020000}"/>
    <cellStyle name="20% - Accent2 13 4" xfId="665" xr:uid="{00000000-0005-0000-0000-000098020000}"/>
    <cellStyle name="20% - Accent2 13 5" xfId="666" xr:uid="{00000000-0005-0000-0000-000099020000}"/>
    <cellStyle name="20% - Accent2 14" xfId="667" xr:uid="{00000000-0005-0000-0000-00009A020000}"/>
    <cellStyle name="20% - Accent2 14 2" xfId="668" xr:uid="{00000000-0005-0000-0000-00009B020000}"/>
    <cellStyle name="20% - Accent2 14 2 2" xfId="669" xr:uid="{00000000-0005-0000-0000-00009C020000}"/>
    <cellStyle name="20% - Accent2 14 2 3" xfId="670" xr:uid="{00000000-0005-0000-0000-00009D020000}"/>
    <cellStyle name="20% - Accent2 14 2 4" xfId="671" xr:uid="{00000000-0005-0000-0000-00009E020000}"/>
    <cellStyle name="20% - Accent2 14 3" xfId="672" xr:uid="{00000000-0005-0000-0000-00009F020000}"/>
    <cellStyle name="20% - Accent2 14 4" xfId="673" xr:uid="{00000000-0005-0000-0000-0000A0020000}"/>
    <cellStyle name="20% - Accent2 14 5" xfId="674" xr:uid="{00000000-0005-0000-0000-0000A1020000}"/>
    <cellStyle name="20% - Accent2 15" xfId="675" xr:uid="{00000000-0005-0000-0000-0000A2020000}"/>
    <cellStyle name="20% - Accent2 15 2" xfId="676" xr:uid="{00000000-0005-0000-0000-0000A3020000}"/>
    <cellStyle name="20% - Accent2 15 2 2" xfId="677" xr:uid="{00000000-0005-0000-0000-0000A4020000}"/>
    <cellStyle name="20% - Accent2 15 2 3" xfId="678" xr:uid="{00000000-0005-0000-0000-0000A5020000}"/>
    <cellStyle name="20% - Accent2 15 2 4" xfId="679" xr:uid="{00000000-0005-0000-0000-0000A6020000}"/>
    <cellStyle name="20% - Accent2 15 3" xfId="680" xr:uid="{00000000-0005-0000-0000-0000A7020000}"/>
    <cellStyle name="20% - Accent2 15 4" xfId="681" xr:uid="{00000000-0005-0000-0000-0000A8020000}"/>
    <cellStyle name="20% - Accent2 15 5" xfId="682" xr:uid="{00000000-0005-0000-0000-0000A9020000}"/>
    <cellStyle name="20% - Accent2 16" xfId="683" xr:uid="{00000000-0005-0000-0000-0000AA020000}"/>
    <cellStyle name="20% - Accent2 16 2" xfId="684" xr:uid="{00000000-0005-0000-0000-0000AB020000}"/>
    <cellStyle name="20% - Accent2 16 3" xfId="685" xr:uid="{00000000-0005-0000-0000-0000AC020000}"/>
    <cellStyle name="20% - Accent2 16 4" xfId="686" xr:uid="{00000000-0005-0000-0000-0000AD020000}"/>
    <cellStyle name="20% - Accent2 17" xfId="687" xr:uid="{00000000-0005-0000-0000-0000AE020000}"/>
    <cellStyle name="20% - Accent2 17 2" xfId="688" xr:uid="{00000000-0005-0000-0000-0000AF020000}"/>
    <cellStyle name="20% - Accent2 17 3" xfId="689" xr:uid="{00000000-0005-0000-0000-0000B0020000}"/>
    <cellStyle name="20% - Accent2 17 4" xfId="690" xr:uid="{00000000-0005-0000-0000-0000B1020000}"/>
    <cellStyle name="20% - Accent2 18" xfId="691" xr:uid="{00000000-0005-0000-0000-0000B2020000}"/>
    <cellStyle name="20% - Accent2 18 2" xfId="692" xr:uid="{00000000-0005-0000-0000-0000B3020000}"/>
    <cellStyle name="20% - Accent2 18 3" xfId="693" xr:uid="{00000000-0005-0000-0000-0000B4020000}"/>
    <cellStyle name="20% - Accent2 18 4" xfId="694" xr:uid="{00000000-0005-0000-0000-0000B5020000}"/>
    <cellStyle name="20% - Accent2 19" xfId="695" xr:uid="{00000000-0005-0000-0000-0000B6020000}"/>
    <cellStyle name="20% - Accent2 19 2" xfId="696" xr:uid="{00000000-0005-0000-0000-0000B7020000}"/>
    <cellStyle name="20% - Accent2 19 3" xfId="697" xr:uid="{00000000-0005-0000-0000-0000B8020000}"/>
    <cellStyle name="20% - Accent2 2" xfId="698" xr:uid="{00000000-0005-0000-0000-0000B9020000}"/>
    <cellStyle name="20% - Accent2 2 2" xfId="699" xr:uid="{00000000-0005-0000-0000-0000BA020000}"/>
    <cellStyle name="20% - Accent2 2 3" xfId="700" xr:uid="{00000000-0005-0000-0000-0000BB020000}"/>
    <cellStyle name="20% - Accent2 20" xfId="701" xr:uid="{00000000-0005-0000-0000-0000BC020000}"/>
    <cellStyle name="20% - Accent2 21" xfId="702" xr:uid="{00000000-0005-0000-0000-0000BD020000}"/>
    <cellStyle name="20% - Accent2 3" xfId="703" xr:uid="{00000000-0005-0000-0000-0000BE020000}"/>
    <cellStyle name="20% - Accent2 3 10" xfId="704" xr:uid="{00000000-0005-0000-0000-0000BF020000}"/>
    <cellStyle name="20% - Accent2 3 2" xfId="705" xr:uid="{00000000-0005-0000-0000-0000C0020000}"/>
    <cellStyle name="20% - Accent2 3 3" xfId="706" xr:uid="{00000000-0005-0000-0000-0000C1020000}"/>
    <cellStyle name="20% - Accent2 3 3 10" xfId="707" xr:uid="{00000000-0005-0000-0000-0000C2020000}"/>
    <cellStyle name="20% - Accent2 3 3 2" xfId="708" xr:uid="{00000000-0005-0000-0000-0000C3020000}"/>
    <cellStyle name="20% - Accent2 3 3 2 2" xfId="709" xr:uid="{00000000-0005-0000-0000-0000C4020000}"/>
    <cellStyle name="20% - Accent2 3 3 2 2 2" xfId="710" xr:uid="{00000000-0005-0000-0000-0000C5020000}"/>
    <cellStyle name="20% - Accent2 3 3 2 2 2 2" xfId="711" xr:uid="{00000000-0005-0000-0000-0000C6020000}"/>
    <cellStyle name="20% - Accent2 3 3 2 2 2 2 2" xfId="712" xr:uid="{00000000-0005-0000-0000-0000C7020000}"/>
    <cellStyle name="20% - Accent2 3 3 2 2 2 2 2 2" xfId="713" xr:uid="{00000000-0005-0000-0000-0000C8020000}"/>
    <cellStyle name="20% - Accent2 3 3 2 2 2 2 2 3" xfId="714" xr:uid="{00000000-0005-0000-0000-0000C9020000}"/>
    <cellStyle name="20% - Accent2 3 3 2 2 2 2 2 4" xfId="715" xr:uid="{00000000-0005-0000-0000-0000CA020000}"/>
    <cellStyle name="20% - Accent2 3 3 2 2 2 2 3" xfId="716" xr:uid="{00000000-0005-0000-0000-0000CB020000}"/>
    <cellStyle name="20% - Accent2 3 3 2 2 2 2 4" xfId="717" xr:uid="{00000000-0005-0000-0000-0000CC020000}"/>
    <cellStyle name="20% - Accent2 3 3 2 2 2 2 5" xfId="718" xr:uid="{00000000-0005-0000-0000-0000CD020000}"/>
    <cellStyle name="20% - Accent2 3 3 2 2 2 3" xfId="719" xr:uid="{00000000-0005-0000-0000-0000CE020000}"/>
    <cellStyle name="20% - Accent2 3 3 2 2 2 3 2" xfId="720" xr:uid="{00000000-0005-0000-0000-0000CF020000}"/>
    <cellStyle name="20% - Accent2 3 3 2 2 2 3 3" xfId="721" xr:uid="{00000000-0005-0000-0000-0000D0020000}"/>
    <cellStyle name="20% - Accent2 3 3 2 2 2 3 4" xfId="722" xr:uid="{00000000-0005-0000-0000-0000D1020000}"/>
    <cellStyle name="20% - Accent2 3 3 2 2 2 4" xfId="723" xr:uid="{00000000-0005-0000-0000-0000D2020000}"/>
    <cellStyle name="20% - Accent2 3 3 2 2 2 5" xfId="724" xr:uid="{00000000-0005-0000-0000-0000D3020000}"/>
    <cellStyle name="20% - Accent2 3 3 2 2 2 6" xfId="725" xr:uid="{00000000-0005-0000-0000-0000D4020000}"/>
    <cellStyle name="20% - Accent2 3 3 2 2 3" xfId="726" xr:uid="{00000000-0005-0000-0000-0000D5020000}"/>
    <cellStyle name="20% - Accent2 3 3 2 2 3 2" xfId="727" xr:uid="{00000000-0005-0000-0000-0000D6020000}"/>
    <cellStyle name="20% - Accent2 3 3 2 2 3 2 2" xfId="728" xr:uid="{00000000-0005-0000-0000-0000D7020000}"/>
    <cellStyle name="20% - Accent2 3 3 2 2 3 2 3" xfId="729" xr:uid="{00000000-0005-0000-0000-0000D8020000}"/>
    <cellStyle name="20% - Accent2 3 3 2 2 3 2 4" xfId="730" xr:uid="{00000000-0005-0000-0000-0000D9020000}"/>
    <cellStyle name="20% - Accent2 3 3 2 2 3 3" xfId="731" xr:uid="{00000000-0005-0000-0000-0000DA020000}"/>
    <cellStyle name="20% - Accent2 3 3 2 2 3 4" xfId="732" xr:uid="{00000000-0005-0000-0000-0000DB020000}"/>
    <cellStyle name="20% - Accent2 3 3 2 2 3 5" xfId="733" xr:uid="{00000000-0005-0000-0000-0000DC020000}"/>
    <cellStyle name="20% - Accent2 3 3 2 2 4" xfId="734" xr:uid="{00000000-0005-0000-0000-0000DD020000}"/>
    <cellStyle name="20% - Accent2 3 3 2 2 4 2" xfId="735" xr:uid="{00000000-0005-0000-0000-0000DE020000}"/>
    <cellStyle name="20% - Accent2 3 3 2 2 4 2 2" xfId="736" xr:uid="{00000000-0005-0000-0000-0000DF020000}"/>
    <cellStyle name="20% - Accent2 3 3 2 2 4 2 3" xfId="737" xr:uid="{00000000-0005-0000-0000-0000E0020000}"/>
    <cellStyle name="20% - Accent2 3 3 2 2 4 2 4" xfId="738" xr:uid="{00000000-0005-0000-0000-0000E1020000}"/>
    <cellStyle name="20% - Accent2 3 3 2 2 4 3" xfId="739" xr:uid="{00000000-0005-0000-0000-0000E2020000}"/>
    <cellStyle name="20% - Accent2 3 3 2 2 4 4" xfId="740" xr:uid="{00000000-0005-0000-0000-0000E3020000}"/>
    <cellStyle name="20% - Accent2 3 3 2 2 4 5" xfId="741" xr:uid="{00000000-0005-0000-0000-0000E4020000}"/>
    <cellStyle name="20% - Accent2 3 3 2 2 5" xfId="742" xr:uid="{00000000-0005-0000-0000-0000E5020000}"/>
    <cellStyle name="20% - Accent2 3 3 2 2 5 2" xfId="743" xr:uid="{00000000-0005-0000-0000-0000E6020000}"/>
    <cellStyle name="20% - Accent2 3 3 2 2 5 3" xfId="744" xr:uid="{00000000-0005-0000-0000-0000E7020000}"/>
    <cellStyle name="20% - Accent2 3 3 2 2 5 4" xfId="745" xr:uid="{00000000-0005-0000-0000-0000E8020000}"/>
    <cellStyle name="20% - Accent2 3 3 2 2 6" xfId="746" xr:uid="{00000000-0005-0000-0000-0000E9020000}"/>
    <cellStyle name="20% - Accent2 3 3 2 2 7" xfId="747" xr:uid="{00000000-0005-0000-0000-0000EA020000}"/>
    <cellStyle name="20% - Accent2 3 3 2 2 8" xfId="748" xr:uid="{00000000-0005-0000-0000-0000EB020000}"/>
    <cellStyle name="20% - Accent2 3 3 2 3" xfId="749" xr:uid="{00000000-0005-0000-0000-0000EC020000}"/>
    <cellStyle name="20% - Accent2 3 3 2 3 2" xfId="750" xr:uid="{00000000-0005-0000-0000-0000ED020000}"/>
    <cellStyle name="20% - Accent2 3 3 2 3 2 2" xfId="751" xr:uid="{00000000-0005-0000-0000-0000EE020000}"/>
    <cellStyle name="20% - Accent2 3 3 2 3 2 2 2" xfId="752" xr:uid="{00000000-0005-0000-0000-0000EF020000}"/>
    <cellStyle name="20% - Accent2 3 3 2 3 2 2 3" xfId="753" xr:uid="{00000000-0005-0000-0000-0000F0020000}"/>
    <cellStyle name="20% - Accent2 3 3 2 3 2 2 4" xfId="754" xr:uid="{00000000-0005-0000-0000-0000F1020000}"/>
    <cellStyle name="20% - Accent2 3 3 2 3 2 3" xfId="755" xr:uid="{00000000-0005-0000-0000-0000F2020000}"/>
    <cellStyle name="20% - Accent2 3 3 2 3 2 4" xfId="756" xr:uid="{00000000-0005-0000-0000-0000F3020000}"/>
    <cellStyle name="20% - Accent2 3 3 2 3 2 5" xfId="757" xr:uid="{00000000-0005-0000-0000-0000F4020000}"/>
    <cellStyle name="20% - Accent2 3 3 2 3 3" xfId="758" xr:uid="{00000000-0005-0000-0000-0000F5020000}"/>
    <cellStyle name="20% - Accent2 3 3 2 3 3 2" xfId="759" xr:uid="{00000000-0005-0000-0000-0000F6020000}"/>
    <cellStyle name="20% - Accent2 3 3 2 3 3 3" xfId="760" xr:uid="{00000000-0005-0000-0000-0000F7020000}"/>
    <cellStyle name="20% - Accent2 3 3 2 3 3 4" xfId="761" xr:uid="{00000000-0005-0000-0000-0000F8020000}"/>
    <cellStyle name="20% - Accent2 3 3 2 3 4" xfId="762" xr:uid="{00000000-0005-0000-0000-0000F9020000}"/>
    <cellStyle name="20% - Accent2 3 3 2 3 5" xfId="763" xr:uid="{00000000-0005-0000-0000-0000FA020000}"/>
    <cellStyle name="20% - Accent2 3 3 2 3 6" xfId="764" xr:uid="{00000000-0005-0000-0000-0000FB020000}"/>
    <cellStyle name="20% - Accent2 3 3 2 4" xfId="765" xr:uid="{00000000-0005-0000-0000-0000FC020000}"/>
    <cellStyle name="20% - Accent2 3 3 2 4 2" xfId="766" xr:uid="{00000000-0005-0000-0000-0000FD020000}"/>
    <cellStyle name="20% - Accent2 3 3 2 4 2 2" xfId="767" xr:uid="{00000000-0005-0000-0000-0000FE020000}"/>
    <cellStyle name="20% - Accent2 3 3 2 4 2 3" xfId="768" xr:uid="{00000000-0005-0000-0000-0000FF020000}"/>
    <cellStyle name="20% - Accent2 3 3 2 4 2 4" xfId="769" xr:uid="{00000000-0005-0000-0000-000000030000}"/>
    <cellStyle name="20% - Accent2 3 3 2 4 3" xfId="770" xr:uid="{00000000-0005-0000-0000-000001030000}"/>
    <cellStyle name="20% - Accent2 3 3 2 4 4" xfId="771" xr:uid="{00000000-0005-0000-0000-000002030000}"/>
    <cellStyle name="20% - Accent2 3 3 2 4 5" xfId="772" xr:uid="{00000000-0005-0000-0000-000003030000}"/>
    <cellStyle name="20% - Accent2 3 3 2 5" xfId="773" xr:uid="{00000000-0005-0000-0000-000004030000}"/>
    <cellStyle name="20% - Accent2 3 3 2 5 2" xfId="774" xr:uid="{00000000-0005-0000-0000-000005030000}"/>
    <cellStyle name="20% - Accent2 3 3 2 5 2 2" xfId="775" xr:uid="{00000000-0005-0000-0000-000006030000}"/>
    <cellStyle name="20% - Accent2 3 3 2 5 2 3" xfId="776" xr:uid="{00000000-0005-0000-0000-000007030000}"/>
    <cellStyle name="20% - Accent2 3 3 2 5 2 4" xfId="777" xr:uid="{00000000-0005-0000-0000-000008030000}"/>
    <cellStyle name="20% - Accent2 3 3 2 5 3" xfId="778" xr:uid="{00000000-0005-0000-0000-000009030000}"/>
    <cellStyle name="20% - Accent2 3 3 2 5 4" xfId="779" xr:uid="{00000000-0005-0000-0000-00000A030000}"/>
    <cellStyle name="20% - Accent2 3 3 2 5 5" xfId="780" xr:uid="{00000000-0005-0000-0000-00000B030000}"/>
    <cellStyle name="20% - Accent2 3 3 2 6" xfId="781" xr:uid="{00000000-0005-0000-0000-00000C030000}"/>
    <cellStyle name="20% - Accent2 3 3 2 6 2" xfId="782" xr:uid="{00000000-0005-0000-0000-00000D030000}"/>
    <cellStyle name="20% - Accent2 3 3 2 6 3" xfId="783" xr:uid="{00000000-0005-0000-0000-00000E030000}"/>
    <cellStyle name="20% - Accent2 3 3 2 6 4" xfId="784" xr:uid="{00000000-0005-0000-0000-00000F030000}"/>
    <cellStyle name="20% - Accent2 3 3 2 7" xfId="785" xr:uid="{00000000-0005-0000-0000-000010030000}"/>
    <cellStyle name="20% - Accent2 3 3 2 8" xfId="786" xr:uid="{00000000-0005-0000-0000-000011030000}"/>
    <cellStyle name="20% - Accent2 3 3 2 9" xfId="787" xr:uid="{00000000-0005-0000-0000-000012030000}"/>
    <cellStyle name="20% - Accent2 3 3 3" xfId="788" xr:uid="{00000000-0005-0000-0000-000013030000}"/>
    <cellStyle name="20% - Accent2 3 3 3 2" xfId="789" xr:uid="{00000000-0005-0000-0000-000014030000}"/>
    <cellStyle name="20% - Accent2 3 3 3 2 2" xfId="790" xr:uid="{00000000-0005-0000-0000-000015030000}"/>
    <cellStyle name="20% - Accent2 3 3 3 2 2 2" xfId="791" xr:uid="{00000000-0005-0000-0000-000016030000}"/>
    <cellStyle name="20% - Accent2 3 3 3 2 2 2 2" xfId="792" xr:uid="{00000000-0005-0000-0000-000017030000}"/>
    <cellStyle name="20% - Accent2 3 3 3 2 2 2 3" xfId="793" xr:uid="{00000000-0005-0000-0000-000018030000}"/>
    <cellStyle name="20% - Accent2 3 3 3 2 2 2 4" xfId="794" xr:uid="{00000000-0005-0000-0000-000019030000}"/>
    <cellStyle name="20% - Accent2 3 3 3 2 2 3" xfId="795" xr:uid="{00000000-0005-0000-0000-00001A030000}"/>
    <cellStyle name="20% - Accent2 3 3 3 2 2 4" xfId="796" xr:uid="{00000000-0005-0000-0000-00001B030000}"/>
    <cellStyle name="20% - Accent2 3 3 3 2 2 5" xfId="797" xr:uid="{00000000-0005-0000-0000-00001C030000}"/>
    <cellStyle name="20% - Accent2 3 3 3 2 3" xfId="798" xr:uid="{00000000-0005-0000-0000-00001D030000}"/>
    <cellStyle name="20% - Accent2 3 3 3 2 3 2" xfId="799" xr:uid="{00000000-0005-0000-0000-00001E030000}"/>
    <cellStyle name="20% - Accent2 3 3 3 2 3 3" xfId="800" xr:uid="{00000000-0005-0000-0000-00001F030000}"/>
    <cellStyle name="20% - Accent2 3 3 3 2 3 4" xfId="801" xr:uid="{00000000-0005-0000-0000-000020030000}"/>
    <cellStyle name="20% - Accent2 3 3 3 2 4" xfId="802" xr:uid="{00000000-0005-0000-0000-000021030000}"/>
    <cellStyle name="20% - Accent2 3 3 3 2 5" xfId="803" xr:uid="{00000000-0005-0000-0000-000022030000}"/>
    <cellStyle name="20% - Accent2 3 3 3 2 6" xfId="804" xr:uid="{00000000-0005-0000-0000-000023030000}"/>
    <cellStyle name="20% - Accent2 3 3 3 3" xfId="805" xr:uid="{00000000-0005-0000-0000-000024030000}"/>
    <cellStyle name="20% - Accent2 3 3 3 3 2" xfId="806" xr:uid="{00000000-0005-0000-0000-000025030000}"/>
    <cellStyle name="20% - Accent2 3 3 3 3 2 2" xfId="807" xr:uid="{00000000-0005-0000-0000-000026030000}"/>
    <cellStyle name="20% - Accent2 3 3 3 3 2 3" xfId="808" xr:uid="{00000000-0005-0000-0000-000027030000}"/>
    <cellStyle name="20% - Accent2 3 3 3 3 2 4" xfId="809" xr:uid="{00000000-0005-0000-0000-000028030000}"/>
    <cellStyle name="20% - Accent2 3 3 3 3 3" xfId="810" xr:uid="{00000000-0005-0000-0000-000029030000}"/>
    <cellStyle name="20% - Accent2 3 3 3 3 4" xfId="811" xr:uid="{00000000-0005-0000-0000-00002A030000}"/>
    <cellStyle name="20% - Accent2 3 3 3 3 5" xfId="812" xr:uid="{00000000-0005-0000-0000-00002B030000}"/>
    <cellStyle name="20% - Accent2 3 3 3 4" xfId="813" xr:uid="{00000000-0005-0000-0000-00002C030000}"/>
    <cellStyle name="20% - Accent2 3 3 3 4 2" xfId="814" xr:uid="{00000000-0005-0000-0000-00002D030000}"/>
    <cellStyle name="20% - Accent2 3 3 3 4 2 2" xfId="815" xr:uid="{00000000-0005-0000-0000-00002E030000}"/>
    <cellStyle name="20% - Accent2 3 3 3 4 2 3" xfId="816" xr:uid="{00000000-0005-0000-0000-00002F030000}"/>
    <cellStyle name="20% - Accent2 3 3 3 4 2 4" xfId="817" xr:uid="{00000000-0005-0000-0000-000030030000}"/>
    <cellStyle name="20% - Accent2 3 3 3 4 3" xfId="818" xr:uid="{00000000-0005-0000-0000-000031030000}"/>
    <cellStyle name="20% - Accent2 3 3 3 4 4" xfId="819" xr:uid="{00000000-0005-0000-0000-000032030000}"/>
    <cellStyle name="20% - Accent2 3 3 3 4 5" xfId="820" xr:uid="{00000000-0005-0000-0000-000033030000}"/>
    <cellStyle name="20% - Accent2 3 3 3 5" xfId="821" xr:uid="{00000000-0005-0000-0000-000034030000}"/>
    <cellStyle name="20% - Accent2 3 3 3 5 2" xfId="822" xr:uid="{00000000-0005-0000-0000-000035030000}"/>
    <cellStyle name="20% - Accent2 3 3 3 5 3" xfId="823" xr:uid="{00000000-0005-0000-0000-000036030000}"/>
    <cellStyle name="20% - Accent2 3 3 3 5 4" xfId="824" xr:uid="{00000000-0005-0000-0000-000037030000}"/>
    <cellStyle name="20% - Accent2 3 3 3 6" xfId="825" xr:uid="{00000000-0005-0000-0000-000038030000}"/>
    <cellStyle name="20% - Accent2 3 3 3 7" xfId="826" xr:uid="{00000000-0005-0000-0000-000039030000}"/>
    <cellStyle name="20% - Accent2 3 3 3 8" xfId="827" xr:uid="{00000000-0005-0000-0000-00003A030000}"/>
    <cellStyle name="20% - Accent2 3 3 4" xfId="828" xr:uid="{00000000-0005-0000-0000-00003B030000}"/>
    <cellStyle name="20% - Accent2 3 3 4 2" xfId="829" xr:uid="{00000000-0005-0000-0000-00003C030000}"/>
    <cellStyle name="20% - Accent2 3 3 4 2 2" xfId="830" xr:uid="{00000000-0005-0000-0000-00003D030000}"/>
    <cellStyle name="20% - Accent2 3 3 4 2 2 2" xfId="831" xr:uid="{00000000-0005-0000-0000-00003E030000}"/>
    <cellStyle name="20% - Accent2 3 3 4 2 2 3" xfId="832" xr:uid="{00000000-0005-0000-0000-00003F030000}"/>
    <cellStyle name="20% - Accent2 3 3 4 2 2 4" xfId="833" xr:uid="{00000000-0005-0000-0000-000040030000}"/>
    <cellStyle name="20% - Accent2 3 3 4 2 3" xfId="834" xr:uid="{00000000-0005-0000-0000-000041030000}"/>
    <cellStyle name="20% - Accent2 3 3 4 2 4" xfId="835" xr:uid="{00000000-0005-0000-0000-000042030000}"/>
    <cellStyle name="20% - Accent2 3 3 4 2 5" xfId="836" xr:uid="{00000000-0005-0000-0000-000043030000}"/>
    <cellStyle name="20% - Accent2 3 3 4 3" xfId="837" xr:uid="{00000000-0005-0000-0000-000044030000}"/>
    <cellStyle name="20% - Accent2 3 3 4 3 2" xfId="838" xr:uid="{00000000-0005-0000-0000-000045030000}"/>
    <cellStyle name="20% - Accent2 3 3 4 3 3" xfId="839" xr:uid="{00000000-0005-0000-0000-000046030000}"/>
    <cellStyle name="20% - Accent2 3 3 4 3 4" xfId="840" xr:uid="{00000000-0005-0000-0000-000047030000}"/>
    <cellStyle name="20% - Accent2 3 3 4 4" xfId="841" xr:uid="{00000000-0005-0000-0000-000048030000}"/>
    <cellStyle name="20% - Accent2 3 3 4 5" xfId="842" xr:uid="{00000000-0005-0000-0000-000049030000}"/>
    <cellStyle name="20% - Accent2 3 3 4 6" xfId="843" xr:uid="{00000000-0005-0000-0000-00004A030000}"/>
    <cellStyle name="20% - Accent2 3 3 5" xfId="844" xr:uid="{00000000-0005-0000-0000-00004B030000}"/>
    <cellStyle name="20% - Accent2 3 3 5 2" xfId="845" xr:uid="{00000000-0005-0000-0000-00004C030000}"/>
    <cellStyle name="20% - Accent2 3 3 5 2 2" xfId="846" xr:uid="{00000000-0005-0000-0000-00004D030000}"/>
    <cellStyle name="20% - Accent2 3 3 5 2 3" xfId="847" xr:uid="{00000000-0005-0000-0000-00004E030000}"/>
    <cellStyle name="20% - Accent2 3 3 5 2 4" xfId="848" xr:uid="{00000000-0005-0000-0000-00004F030000}"/>
    <cellStyle name="20% - Accent2 3 3 5 3" xfId="849" xr:uid="{00000000-0005-0000-0000-000050030000}"/>
    <cellStyle name="20% - Accent2 3 3 5 4" xfId="850" xr:uid="{00000000-0005-0000-0000-000051030000}"/>
    <cellStyle name="20% - Accent2 3 3 5 5" xfId="851" xr:uid="{00000000-0005-0000-0000-000052030000}"/>
    <cellStyle name="20% - Accent2 3 3 6" xfId="852" xr:uid="{00000000-0005-0000-0000-000053030000}"/>
    <cellStyle name="20% - Accent2 3 3 6 2" xfId="853" xr:uid="{00000000-0005-0000-0000-000054030000}"/>
    <cellStyle name="20% - Accent2 3 3 6 2 2" xfId="854" xr:uid="{00000000-0005-0000-0000-000055030000}"/>
    <cellStyle name="20% - Accent2 3 3 6 2 3" xfId="855" xr:uid="{00000000-0005-0000-0000-000056030000}"/>
    <cellStyle name="20% - Accent2 3 3 6 2 4" xfId="856" xr:uid="{00000000-0005-0000-0000-000057030000}"/>
    <cellStyle name="20% - Accent2 3 3 6 3" xfId="857" xr:uid="{00000000-0005-0000-0000-000058030000}"/>
    <cellStyle name="20% - Accent2 3 3 6 4" xfId="858" xr:uid="{00000000-0005-0000-0000-000059030000}"/>
    <cellStyle name="20% - Accent2 3 3 6 5" xfId="859" xr:uid="{00000000-0005-0000-0000-00005A030000}"/>
    <cellStyle name="20% - Accent2 3 3 7" xfId="860" xr:uid="{00000000-0005-0000-0000-00005B030000}"/>
    <cellStyle name="20% - Accent2 3 3 7 2" xfId="861" xr:uid="{00000000-0005-0000-0000-00005C030000}"/>
    <cellStyle name="20% - Accent2 3 3 7 3" xfId="862" xr:uid="{00000000-0005-0000-0000-00005D030000}"/>
    <cellStyle name="20% - Accent2 3 3 7 4" xfId="863" xr:uid="{00000000-0005-0000-0000-00005E030000}"/>
    <cellStyle name="20% - Accent2 3 3 8" xfId="864" xr:uid="{00000000-0005-0000-0000-00005F030000}"/>
    <cellStyle name="20% - Accent2 3 3 9" xfId="865" xr:uid="{00000000-0005-0000-0000-000060030000}"/>
    <cellStyle name="20% - Accent2 3 4" xfId="866" xr:uid="{00000000-0005-0000-0000-000061030000}"/>
    <cellStyle name="20% - Accent2 3 4 2" xfId="867" xr:uid="{00000000-0005-0000-0000-000062030000}"/>
    <cellStyle name="20% - Accent2 3 4 2 2" xfId="868" xr:uid="{00000000-0005-0000-0000-000063030000}"/>
    <cellStyle name="20% - Accent2 3 4 2 2 2" xfId="869" xr:uid="{00000000-0005-0000-0000-000064030000}"/>
    <cellStyle name="20% - Accent2 3 4 2 2 2 2" xfId="870" xr:uid="{00000000-0005-0000-0000-000065030000}"/>
    <cellStyle name="20% - Accent2 3 4 2 2 2 2 2" xfId="871" xr:uid="{00000000-0005-0000-0000-000066030000}"/>
    <cellStyle name="20% - Accent2 3 4 2 2 2 2 3" xfId="872" xr:uid="{00000000-0005-0000-0000-000067030000}"/>
    <cellStyle name="20% - Accent2 3 4 2 2 2 2 4" xfId="873" xr:uid="{00000000-0005-0000-0000-000068030000}"/>
    <cellStyle name="20% - Accent2 3 4 2 2 2 3" xfId="874" xr:uid="{00000000-0005-0000-0000-000069030000}"/>
    <cellStyle name="20% - Accent2 3 4 2 2 2 4" xfId="875" xr:uid="{00000000-0005-0000-0000-00006A030000}"/>
    <cellStyle name="20% - Accent2 3 4 2 2 2 5" xfId="876" xr:uid="{00000000-0005-0000-0000-00006B030000}"/>
    <cellStyle name="20% - Accent2 3 4 2 2 3" xfId="877" xr:uid="{00000000-0005-0000-0000-00006C030000}"/>
    <cellStyle name="20% - Accent2 3 4 2 2 3 2" xfId="878" xr:uid="{00000000-0005-0000-0000-00006D030000}"/>
    <cellStyle name="20% - Accent2 3 4 2 2 3 3" xfId="879" xr:uid="{00000000-0005-0000-0000-00006E030000}"/>
    <cellStyle name="20% - Accent2 3 4 2 2 3 4" xfId="880" xr:uid="{00000000-0005-0000-0000-00006F030000}"/>
    <cellStyle name="20% - Accent2 3 4 2 2 4" xfId="881" xr:uid="{00000000-0005-0000-0000-000070030000}"/>
    <cellStyle name="20% - Accent2 3 4 2 2 5" xfId="882" xr:uid="{00000000-0005-0000-0000-000071030000}"/>
    <cellStyle name="20% - Accent2 3 4 2 2 6" xfId="883" xr:uid="{00000000-0005-0000-0000-000072030000}"/>
    <cellStyle name="20% - Accent2 3 4 2 3" xfId="884" xr:uid="{00000000-0005-0000-0000-000073030000}"/>
    <cellStyle name="20% - Accent2 3 4 2 3 2" xfId="885" xr:uid="{00000000-0005-0000-0000-000074030000}"/>
    <cellStyle name="20% - Accent2 3 4 2 3 2 2" xfId="886" xr:uid="{00000000-0005-0000-0000-000075030000}"/>
    <cellStyle name="20% - Accent2 3 4 2 3 2 3" xfId="887" xr:uid="{00000000-0005-0000-0000-000076030000}"/>
    <cellStyle name="20% - Accent2 3 4 2 3 2 4" xfId="888" xr:uid="{00000000-0005-0000-0000-000077030000}"/>
    <cellStyle name="20% - Accent2 3 4 2 3 3" xfId="889" xr:uid="{00000000-0005-0000-0000-000078030000}"/>
    <cellStyle name="20% - Accent2 3 4 2 3 4" xfId="890" xr:uid="{00000000-0005-0000-0000-000079030000}"/>
    <cellStyle name="20% - Accent2 3 4 2 3 5" xfId="891" xr:uid="{00000000-0005-0000-0000-00007A030000}"/>
    <cellStyle name="20% - Accent2 3 4 2 4" xfId="892" xr:uid="{00000000-0005-0000-0000-00007B030000}"/>
    <cellStyle name="20% - Accent2 3 4 2 4 2" xfId="893" xr:uid="{00000000-0005-0000-0000-00007C030000}"/>
    <cellStyle name="20% - Accent2 3 4 2 4 2 2" xfId="894" xr:uid="{00000000-0005-0000-0000-00007D030000}"/>
    <cellStyle name="20% - Accent2 3 4 2 4 2 3" xfId="895" xr:uid="{00000000-0005-0000-0000-00007E030000}"/>
    <cellStyle name="20% - Accent2 3 4 2 4 2 4" xfId="896" xr:uid="{00000000-0005-0000-0000-00007F030000}"/>
    <cellStyle name="20% - Accent2 3 4 2 4 3" xfId="897" xr:uid="{00000000-0005-0000-0000-000080030000}"/>
    <cellStyle name="20% - Accent2 3 4 2 4 4" xfId="898" xr:uid="{00000000-0005-0000-0000-000081030000}"/>
    <cellStyle name="20% - Accent2 3 4 2 4 5" xfId="899" xr:uid="{00000000-0005-0000-0000-000082030000}"/>
    <cellStyle name="20% - Accent2 3 4 2 5" xfId="900" xr:uid="{00000000-0005-0000-0000-000083030000}"/>
    <cellStyle name="20% - Accent2 3 4 2 5 2" xfId="901" xr:uid="{00000000-0005-0000-0000-000084030000}"/>
    <cellStyle name="20% - Accent2 3 4 2 5 3" xfId="902" xr:uid="{00000000-0005-0000-0000-000085030000}"/>
    <cellStyle name="20% - Accent2 3 4 2 5 4" xfId="903" xr:uid="{00000000-0005-0000-0000-000086030000}"/>
    <cellStyle name="20% - Accent2 3 4 2 6" xfId="904" xr:uid="{00000000-0005-0000-0000-000087030000}"/>
    <cellStyle name="20% - Accent2 3 4 2 7" xfId="905" xr:uid="{00000000-0005-0000-0000-000088030000}"/>
    <cellStyle name="20% - Accent2 3 4 2 8" xfId="906" xr:uid="{00000000-0005-0000-0000-000089030000}"/>
    <cellStyle name="20% - Accent2 3 4 3" xfId="907" xr:uid="{00000000-0005-0000-0000-00008A030000}"/>
    <cellStyle name="20% - Accent2 3 4 3 2" xfId="908" xr:uid="{00000000-0005-0000-0000-00008B030000}"/>
    <cellStyle name="20% - Accent2 3 4 3 2 2" xfId="909" xr:uid="{00000000-0005-0000-0000-00008C030000}"/>
    <cellStyle name="20% - Accent2 3 4 3 2 2 2" xfId="910" xr:uid="{00000000-0005-0000-0000-00008D030000}"/>
    <cellStyle name="20% - Accent2 3 4 3 2 2 3" xfId="911" xr:uid="{00000000-0005-0000-0000-00008E030000}"/>
    <cellStyle name="20% - Accent2 3 4 3 2 2 4" xfId="912" xr:uid="{00000000-0005-0000-0000-00008F030000}"/>
    <cellStyle name="20% - Accent2 3 4 3 2 3" xfId="913" xr:uid="{00000000-0005-0000-0000-000090030000}"/>
    <cellStyle name="20% - Accent2 3 4 3 2 4" xfId="914" xr:uid="{00000000-0005-0000-0000-000091030000}"/>
    <cellStyle name="20% - Accent2 3 4 3 2 5" xfId="915" xr:uid="{00000000-0005-0000-0000-000092030000}"/>
    <cellStyle name="20% - Accent2 3 4 3 3" xfId="916" xr:uid="{00000000-0005-0000-0000-000093030000}"/>
    <cellStyle name="20% - Accent2 3 4 3 3 2" xfId="917" xr:uid="{00000000-0005-0000-0000-000094030000}"/>
    <cellStyle name="20% - Accent2 3 4 3 3 3" xfId="918" xr:uid="{00000000-0005-0000-0000-000095030000}"/>
    <cellStyle name="20% - Accent2 3 4 3 3 4" xfId="919" xr:uid="{00000000-0005-0000-0000-000096030000}"/>
    <cellStyle name="20% - Accent2 3 4 3 4" xfId="920" xr:uid="{00000000-0005-0000-0000-000097030000}"/>
    <cellStyle name="20% - Accent2 3 4 3 5" xfId="921" xr:uid="{00000000-0005-0000-0000-000098030000}"/>
    <cellStyle name="20% - Accent2 3 4 3 6" xfId="922" xr:uid="{00000000-0005-0000-0000-000099030000}"/>
    <cellStyle name="20% - Accent2 3 4 4" xfId="923" xr:uid="{00000000-0005-0000-0000-00009A030000}"/>
    <cellStyle name="20% - Accent2 3 4 4 2" xfId="924" xr:uid="{00000000-0005-0000-0000-00009B030000}"/>
    <cellStyle name="20% - Accent2 3 4 4 2 2" xfId="925" xr:uid="{00000000-0005-0000-0000-00009C030000}"/>
    <cellStyle name="20% - Accent2 3 4 4 2 3" xfId="926" xr:uid="{00000000-0005-0000-0000-00009D030000}"/>
    <cellStyle name="20% - Accent2 3 4 4 2 4" xfId="927" xr:uid="{00000000-0005-0000-0000-00009E030000}"/>
    <cellStyle name="20% - Accent2 3 4 4 3" xfId="928" xr:uid="{00000000-0005-0000-0000-00009F030000}"/>
    <cellStyle name="20% - Accent2 3 4 4 4" xfId="929" xr:uid="{00000000-0005-0000-0000-0000A0030000}"/>
    <cellStyle name="20% - Accent2 3 4 4 5" xfId="930" xr:uid="{00000000-0005-0000-0000-0000A1030000}"/>
    <cellStyle name="20% - Accent2 3 4 5" xfId="931" xr:uid="{00000000-0005-0000-0000-0000A2030000}"/>
    <cellStyle name="20% - Accent2 3 4 5 2" xfId="932" xr:uid="{00000000-0005-0000-0000-0000A3030000}"/>
    <cellStyle name="20% - Accent2 3 4 5 2 2" xfId="933" xr:uid="{00000000-0005-0000-0000-0000A4030000}"/>
    <cellStyle name="20% - Accent2 3 4 5 2 3" xfId="934" xr:uid="{00000000-0005-0000-0000-0000A5030000}"/>
    <cellStyle name="20% - Accent2 3 4 5 2 4" xfId="935" xr:uid="{00000000-0005-0000-0000-0000A6030000}"/>
    <cellStyle name="20% - Accent2 3 4 5 3" xfId="936" xr:uid="{00000000-0005-0000-0000-0000A7030000}"/>
    <cellStyle name="20% - Accent2 3 4 5 4" xfId="937" xr:uid="{00000000-0005-0000-0000-0000A8030000}"/>
    <cellStyle name="20% - Accent2 3 4 5 5" xfId="938" xr:uid="{00000000-0005-0000-0000-0000A9030000}"/>
    <cellStyle name="20% - Accent2 3 4 6" xfId="939" xr:uid="{00000000-0005-0000-0000-0000AA030000}"/>
    <cellStyle name="20% - Accent2 3 4 6 2" xfId="940" xr:uid="{00000000-0005-0000-0000-0000AB030000}"/>
    <cellStyle name="20% - Accent2 3 4 6 3" xfId="941" xr:uid="{00000000-0005-0000-0000-0000AC030000}"/>
    <cellStyle name="20% - Accent2 3 4 6 4" xfId="942" xr:uid="{00000000-0005-0000-0000-0000AD030000}"/>
    <cellStyle name="20% - Accent2 3 4 7" xfId="943" xr:uid="{00000000-0005-0000-0000-0000AE030000}"/>
    <cellStyle name="20% - Accent2 3 4 8" xfId="944" xr:uid="{00000000-0005-0000-0000-0000AF030000}"/>
    <cellStyle name="20% - Accent2 3 4 9" xfId="945" xr:uid="{00000000-0005-0000-0000-0000B0030000}"/>
    <cellStyle name="20% - Accent2 3 5" xfId="946" xr:uid="{00000000-0005-0000-0000-0000B1030000}"/>
    <cellStyle name="20% - Accent2 3 6" xfId="947" xr:uid="{00000000-0005-0000-0000-0000B2030000}"/>
    <cellStyle name="20% - Accent2 3 6 2" xfId="948" xr:uid="{00000000-0005-0000-0000-0000B3030000}"/>
    <cellStyle name="20% - Accent2 3 6 2 2" xfId="949" xr:uid="{00000000-0005-0000-0000-0000B4030000}"/>
    <cellStyle name="20% - Accent2 3 6 2 2 2" xfId="950" xr:uid="{00000000-0005-0000-0000-0000B5030000}"/>
    <cellStyle name="20% - Accent2 3 6 2 2 3" xfId="951" xr:uid="{00000000-0005-0000-0000-0000B6030000}"/>
    <cellStyle name="20% - Accent2 3 6 2 2 4" xfId="952" xr:uid="{00000000-0005-0000-0000-0000B7030000}"/>
    <cellStyle name="20% - Accent2 3 6 2 3" xfId="953" xr:uid="{00000000-0005-0000-0000-0000B8030000}"/>
    <cellStyle name="20% - Accent2 3 6 2 4" xfId="954" xr:uid="{00000000-0005-0000-0000-0000B9030000}"/>
    <cellStyle name="20% - Accent2 3 6 2 5" xfId="955" xr:uid="{00000000-0005-0000-0000-0000BA030000}"/>
    <cellStyle name="20% - Accent2 3 6 3" xfId="956" xr:uid="{00000000-0005-0000-0000-0000BB030000}"/>
    <cellStyle name="20% - Accent2 3 6 3 2" xfId="957" xr:uid="{00000000-0005-0000-0000-0000BC030000}"/>
    <cellStyle name="20% - Accent2 3 6 3 3" xfId="958" xr:uid="{00000000-0005-0000-0000-0000BD030000}"/>
    <cellStyle name="20% - Accent2 3 6 3 4" xfId="959" xr:uid="{00000000-0005-0000-0000-0000BE030000}"/>
    <cellStyle name="20% - Accent2 3 6 4" xfId="960" xr:uid="{00000000-0005-0000-0000-0000BF030000}"/>
    <cellStyle name="20% - Accent2 3 6 5" xfId="961" xr:uid="{00000000-0005-0000-0000-0000C0030000}"/>
    <cellStyle name="20% - Accent2 3 6 6" xfId="962" xr:uid="{00000000-0005-0000-0000-0000C1030000}"/>
    <cellStyle name="20% - Accent2 3 7" xfId="963" xr:uid="{00000000-0005-0000-0000-0000C2030000}"/>
    <cellStyle name="20% - Accent2 3 7 2" xfId="964" xr:uid="{00000000-0005-0000-0000-0000C3030000}"/>
    <cellStyle name="20% - Accent2 3 7 2 2" xfId="965" xr:uid="{00000000-0005-0000-0000-0000C4030000}"/>
    <cellStyle name="20% - Accent2 3 7 2 3" xfId="966" xr:uid="{00000000-0005-0000-0000-0000C5030000}"/>
    <cellStyle name="20% - Accent2 3 7 2 4" xfId="967" xr:uid="{00000000-0005-0000-0000-0000C6030000}"/>
    <cellStyle name="20% - Accent2 3 7 3" xfId="968" xr:uid="{00000000-0005-0000-0000-0000C7030000}"/>
    <cellStyle name="20% - Accent2 3 7 4" xfId="969" xr:uid="{00000000-0005-0000-0000-0000C8030000}"/>
    <cellStyle name="20% - Accent2 3 7 5" xfId="970" xr:uid="{00000000-0005-0000-0000-0000C9030000}"/>
    <cellStyle name="20% - Accent2 3 8" xfId="971" xr:uid="{00000000-0005-0000-0000-0000CA030000}"/>
    <cellStyle name="20% - Accent2 3 8 2" xfId="972" xr:uid="{00000000-0005-0000-0000-0000CB030000}"/>
    <cellStyle name="20% - Accent2 3 8 3" xfId="973" xr:uid="{00000000-0005-0000-0000-0000CC030000}"/>
    <cellStyle name="20% - Accent2 3 8 4" xfId="974" xr:uid="{00000000-0005-0000-0000-0000CD030000}"/>
    <cellStyle name="20% - Accent2 3 9" xfId="975" xr:uid="{00000000-0005-0000-0000-0000CE030000}"/>
    <cellStyle name="20% - Accent2 4" xfId="976" xr:uid="{00000000-0005-0000-0000-0000CF030000}"/>
    <cellStyle name="20% - Accent2 5" xfId="977" xr:uid="{00000000-0005-0000-0000-0000D0030000}"/>
    <cellStyle name="20% - Accent2 5 2" xfId="978" xr:uid="{00000000-0005-0000-0000-0000D1030000}"/>
    <cellStyle name="20% - Accent2 5 2 2" xfId="979" xr:uid="{00000000-0005-0000-0000-0000D2030000}"/>
    <cellStyle name="20% - Accent2 5 2 2 2" xfId="980" xr:uid="{00000000-0005-0000-0000-0000D3030000}"/>
    <cellStyle name="20% - Accent2 5 2 2 2 2" xfId="981" xr:uid="{00000000-0005-0000-0000-0000D4030000}"/>
    <cellStyle name="20% - Accent2 5 2 2 2 2 2" xfId="982" xr:uid="{00000000-0005-0000-0000-0000D5030000}"/>
    <cellStyle name="20% - Accent2 5 2 2 2 2 3" xfId="983" xr:uid="{00000000-0005-0000-0000-0000D6030000}"/>
    <cellStyle name="20% - Accent2 5 2 2 2 2 4" xfId="984" xr:uid="{00000000-0005-0000-0000-0000D7030000}"/>
    <cellStyle name="20% - Accent2 5 2 2 2 3" xfId="985" xr:uid="{00000000-0005-0000-0000-0000D8030000}"/>
    <cellStyle name="20% - Accent2 5 2 2 2 4" xfId="986" xr:uid="{00000000-0005-0000-0000-0000D9030000}"/>
    <cellStyle name="20% - Accent2 5 2 2 2 5" xfId="987" xr:uid="{00000000-0005-0000-0000-0000DA030000}"/>
    <cellStyle name="20% - Accent2 5 2 2 3" xfId="988" xr:uid="{00000000-0005-0000-0000-0000DB030000}"/>
    <cellStyle name="20% - Accent2 5 2 2 3 2" xfId="989" xr:uid="{00000000-0005-0000-0000-0000DC030000}"/>
    <cellStyle name="20% - Accent2 5 2 2 3 3" xfId="990" xr:uid="{00000000-0005-0000-0000-0000DD030000}"/>
    <cellStyle name="20% - Accent2 5 2 2 3 4" xfId="991" xr:uid="{00000000-0005-0000-0000-0000DE030000}"/>
    <cellStyle name="20% - Accent2 5 2 2 4" xfId="992" xr:uid="{00000000-0005-0000-0000-0000DF030000}"/>
    <cellStyle name="20% - Accent2 5 2 2 5" xfId="993" xr:uid="{00000000-0005-0000-0000-0000E0030000}"/>
    <cellStyle name="20% - Accent2 5 2 2 6" xfId="994" xr:uid="{00000000-0005-0000-0000-0000E1030000}"/>
    <cellStyle name="20% - Accent2 5 2 3" xfId="995" xr:uid="{00000000-0005-0000-0000-0000E2030000}"/>
    <cellStyle name="20% - Accent2 5 2 3 2" xfId="996" xr:uid="{00000000-0005-0000-0000-0000E3030000}"/>
    <cellStyle name="20% - Accent2 5 2 3 2 2" xfId="997" xr:uid="{00000000-0005-0000-0000-0000E4030000}"/>
    <cellStyle name="20% - Accent2 5 2 3 2 3" xfId="998" xr:uid="{00000000-0005-0000-0000-0000E5030000}"/>
    <cellStyle name="20% - Accent2 5 2 3 2 4" xfId="999" xr:uid="{00000000-0005-0000-0000-0000E6030000}"/>
    <cellStyle name="20% - Accent2 5 2 3 3" xfId="1000" xr:uid="{00000000-0005-0000-0000-0000E7030000}"/>
    <cellStyle name="20% - Accent2 5 2 3 4" xfId="1001" xr:uid="{00000000-0005-0000-0000-0000E8030000}"/>
    <cellStyle name="20% - Accent2 5 2 3 5" xfId="1002" xr:uid="{00000000-0005-0000-0000-0000E9030000}"/>
    <cellStyle name="20% - Accent2 5 2 4" xfId="1003" xr:uid="{00000000-0005-0000-0000-0000EA030000}"/>
    <cellStyle name="20% - Accent2 5 2 4 2" xfId="1004" xr:uid="{00000000-0005-0000-0000-0000EB030000}"/>
    <cellStyle name="20% - Accent2 5 2 4 2 2" xfId="1005" xr:uid="{00000000-0005-0000-0000-0000EC030000}"/>
    <cellStyle name="20% - Accent2 5 2 4 2 3" xfId="1006" xr:uid="{00000000-0005-0000-0000-0000ED030000}"/>
    <cellStyle name="20% - Accent2 5 2 4 2 4" xfId="1007" xr:uid="{00000000-0005-0000-0000-0000EE030000}"/>
    <cellStyle name="20% - Accent2 5 2 4 3" xfId="1008" xr:uid="{00000000-0005-0000-0000-0000EF030000}"/>
    <cellStyle name="20% - Accent2 5 2 4 4" xfId="1009" xr:uid="{00000000-0005-0000-0000-0000F0030000}"/>
    <cellStyle name="20% - Accent2 5 2 4 5" xfId="1010" xr:uid="{00000000-0005-0000-0000-0000F1030000}"/>
    <cellStyle name="20% - Accent2 5 2 5" xfId="1011" xr:uid="{00000000-0005-0000-0000-0000F2030000}"/>
    <cellStyle name="20% - Accent2 5 2 5 2" xfId="1012" xr:uid="{00000000-0005-0000-0000-0000F3030000}"/>
    <cellStyle name="20% - Accent2 5 2 5 3" xfId="1013" xr:uid="{00000000-0005-0000-0000-0000F4030000}"/>
    <cellStyle name="20% - Accent2 5 2 5 4" xfId="1014" xr:uid="{00000000-0005-0000-0000-0000F5030000}"/>
    <cellStyle name="20% - Accent2 5 2 6" xfId="1015" xr:uid="{00000000-0005-0000-0000-0000F6030000}"/>
    <cellStyle name="20% - Accent2 5 2 7" xfId="1016" xr:uid="{00000000-0005-0000-0000-0000F7030000}"/>
    <cellStyle name="20% - Accent2 5 2 8" xfId="1017" xr:uid="{00000000-0005-0000-0000-0000F8030000}"/>
    <cellStyle name="20% - Accent2 5 3" xfId="1018" xr:uid="{00000000-0005-0000-0000-0000F9030000}"/>
    <cellStyle name="20% - Accent2 5 3 2" xfId="1019" xr:uid="{00000000-0005-0000-0000-0000FA030000}"/>
    <cellStyle name="20% - Accent2 5 3 2 2" xfId="1020" xr:uid="{00000000-0005-0000-0000-0000FB030000}"/>
    <cellStyle name="20% - Accent2 5 3 2 2 2" xfId="1021" xr:uid="{00000000-0005-0000-0000-0000FC030000}"/>
    <cellStyle name="20% - Accent2 5 3 2 2 3" xfId="1022" xr:uid="{00000000-0005-0000-0000-0000FD030000}"/>
    <cellStyle name="20% - Accent2 5 3 2 2 4" xfId="1023" xr:uid="{00000000-0005-0000-0000-0000FE030000}"/>
    <cellStyle name="20% - Accent2 5 3 2 3" xfId="1024" xr:uid="{00000000-0005-0000-0000-0000FF030000}"/>
    <cellStyle name="20% - Accent2 5 3 2 4" xfId="1025" xr:uid="{00000000-0005-0000-0000-000000040000}"/>
    <cellStyle name="20% - Accent2 5 3 2 5" xfId="1026" xr:uid="{00000000-0005-0000-0000-000001040000}"/>
    <cellStyle name="20% - Accent2 5 3 3" xfId="1027" xr:uid="{00000000-0005-0000-0000-000002040000}"/>
    <cellStyle name="20% - Accent2 5 3 3 2" xfId="1028" xr:uid="{00000000-0005-0000-0000-000003040000}"/>
    <cellStyle name="20% - Accent2 5 3 3 3" xfId="1029" xr:uid="{00000000-0005-0000-0000-000004040000}"/>
    <cellStyle name="20% - Accent2 5 3 3 4" xfId="1030" xr:uid="{00000000-0005-0000-0000-000005040000}"/>
    <cellStyle name="20% - Accent2 5 3 4" xfId="1031" xr:uid="{00000000-0005-0000-0000-000006040000}"/>
    <cellStyle name="20% - Accent2 5 3 5" xfId="1032" xr:uid="{00000000-0005-0000-0000-000007040000}"/>
    <cellStyle name="20% - Accent2 5 3 6" xfId="1033" xr:uid="{00000000-0005-0000-0000-000008040000}"/>
    <cellStyle name="20% - Accent2 5 4" xfId="1034" xr:uid="{00000000-0005-0000-0000-000009040000}"/>
    <cellStyle name="20% - Accent2 5 4 2" xfId="1035" xr:uid="{00000000-0005-0000-0000-00000A040000}"/>
    <cellStyle name="20% - Accent2 5 4 2 2" xfId="1036" xr:uid="{00000000-0005-0000-0000-00000B040000}"/>
    <cellStyle name="20% - Accent2 5 4 2 3" xfId="1037" xr:uid="{00000000-0005-0000-0000-00000C040000}"/>
    <cellStyle name="20% - Accent2 5 4 2 4" xfId="1038" xr:uid="{00000000-0005-0000-0000-00000D040000}"/>
    <cellStyle name="20% - Accent2 5 4 3" xfId="1039" xr:uid="{00000000-0005-0000-0000-00000E040000}"/>
    <cellStyle name="20% - Accent2 5 4 4" xfId="1040" xr:uid="{00000000-0005-0000-0000-00000F040000}"/>
    <cellStyle name="20% - Accent2 5 4 5" xfId="1041" xr:uid="{00000000-0005-0000-0000-000010040000}"/>
    <cellStyle name="20% - Accent2 5 5" xfId="1042" xr:uid="{00000000-0005-0000-0000-000011040000}"/>
    <cellStyle name="20% - Accent2 5 5 2" xfId="1043" xr:uid="{00000000-0005-0000-0000-000012040000}"/>
    <cellStyle name="20% - Accent2 5 5 2 2" xfId="1044" xr:uid="{00000000-0005-0000-0000-000013040000}"/>
    <cellStyle name="20% - Accent2 5 5 2 3" xfId="1045" xr:uid="{00000000-0005-0000-0000-000014040000}"/>
    <cellStyle name="20% - Accent2 5 5 2 4" xfId="1046" xr:uid="{00000000-0005-0000-0000-000015040000}"/>
    <cellStyle name="20% - Accent2 5 5 3" xfId="1047" xr:uid="{00000000-0005-0000-0000-000016040000}"/>
    <cellStyle name="20% - Accent2 5 5 4" xfId="1048" xr:uid="{00000000-0005-0000-0000-000017040000}"/>
    <cellStyle name="20% - Accent2 5 5 5" xfId="1049" xr:uid="{00000000-0005-0000-0000-000018040000}"/>
    <cellStyle name="20% - Accent2 5 6" xfId="1050" xr:uid="{00000000-0005-0000-0000-000019040000}"/>
    <cellStyle name="20% - Accent2 5 6 2" xfId="1051" xr:uid="{00000000-0005-0000-0000-00001A040000}"/>
    <cellStyle name="20% - Accent2 5 6 3" xfId="1052" xr:uid="{00000000-0005-0000-0000-00001B040000}"/>
    <cellStyle name="20% - Accent2 5 6 4" xfId="1053" xr:uid="{00000000-0005-0000-0000-00001C040000}"/>
    <cellStyle name="20% - Accent2 5 7" xfId="1054" xr:uid="{00000000-0005-0000-0000-00001D040000}"/>
    <cellStyle name="20% - Accent2 5 8" xfId="1055" xr:uid="{00000000-0005-0000-0000-00001E040000}"/>
    <cellStyle name="20% - Accent2 5 9" xfId="1056" xr:uid="{00000000-0005-0000-0000-00001F040000}"/>
    <cellStyle name="20% - Accent2 6" xfId="1057" xr:uid="{00000000-0005-0000-0000-000020040000}"/>
    <cellStyle name="20% - Accent2 6 2" xfId="1058" xr:uid="{00000000-0005-0000-0000-000021040000}"/>
    <cellStyle name="20% - Accent2 6 2 2" xfId="1059" xr:uid="{00000000-0005-0000-0000-000022040000}"/>
    <cellStyle name="20% - Accent2 6 2 2 2" xfId="1060" xr:uid="{00000000-0005-0000-0000-000023040000}"/>
    <cellStyle name="20% - Accent2 6 2 2 2 2" xfId="1061" xr:uid="{00000000-0005-0000-0000-000024040000}"/>
    <cellStyle name="20% - Accent2 6 2 2 2 2 2" xfId="1062" xr:uid="{00000000-0005-0000-0000-000025040000}"/>
    <cellStyle name="20% - Accent2 6 2 2 2 2 3" xfId="1063" xr:uid="{00000000-0005-0000-0000-000026040000}"/>
    <cellStyle name="20% - Accent2 6 2 2 2 2 4" xfId="1064" xr:uid="{00000000-0005-0000-0000-000027040000}"/>
    <cellStyle name="20% - Accent2 6 2 2 2 3" xfId="1065" xr:uid="{00000000-0005-0000-0000-000028040000}"/>
    <cellStyle name="20% - Accent2 6 2 2 2 4" xfId="1066" xr:uid="{00000000-0005-0000-0000-000029040000}"/>
    <cellStyle name="20% - Accent2 6 2 2 2 5" xfId="1067" xr:uid="{00000000-0005-0000-0000-00002A040000}"/>
    <cellStyle name="20% - Accent2 6 2 2 3" xfId="1068" xr:uid="{00000000-0005-0000-0000-00002B040000}"/>
    <cellStyle name="20% - Accent2 6 2 2 3 2" xfId="1069" xr:uid="{00000000-0005-0000-0000-00002C040000}"/>
    <cellStyle name="20% - Accent2 6 2 2 3 3" xfId="1070" xr:uid="{00000000-0005-0000-0000-00002D040000}"/>
    <cellStyle name="20% - Accent2 6 2 2 3 4" xfId="1071" xr:uid="{00000000-0005-0000-0000-00002E040000}"/>
    <cellStyle name="20% - Accent2 6 2 2 4" xfId="1072" xr:uid="{00000000-0005-0000-0000-00002F040000}"/>
    <cellStyle name="20% - Accent2 6 2 2 5" xfId="1073" xr:uid="{00000000-0005-0000-0000-000030040000}"/>
    <cellStyle name="20% - Accent2 6 2 2 6" xfId="1074" xr:uid="{00000000-0005-0000-0000-000031040000}"/>
    <cellStyle name="20% - Accent2 6 2 3" xfId="1075" xr:uid="{00000000-0005-0000-0000-000032040000}"/>
    <cellStyle name="20% - Accent2 6 2 3 2" xfId="1076" xr:uid="{00000000-0005-0000-0000-000033040000}"/>
    <cellStyle name="20% - Accent2 6 2 3 2 2" xfId="1077" xr:uid="{00000000-0005-0000-0000-000034040000}"/>
    <cellStyle name="20% - Accent2 6 2 3 2 3" xfId="1078" xr:uid="{00000000-0005-0000-0000-000035040000}"/>
    <cellStyle name="20% - Accent2 6 2 3 2 4" xfId="1079" xr:uid="{00000000-0005-0000-0000-000036040000}"/>
    <cellStyle name="20% - Accent2 6 2 3 3" xfId="1080" xr:uid="{00000000-0005-0000-0000-000037040000}"/>
    <cellStyle name="20% - Accent2 6 2 3 4" xfId="1081" xr:uid="{00000000-0005-0000-0000-000038040000}"/>
    <cellStyle name="20% - Accent2 6 2 3 5" xfId="1082" xr:uid="{00000000-0005-0000-0000-000039040000}"/>
    <cellStyle name="20% - Accent2 6 2 4" xfId="1083" xr:uid="{00000000-0005-0000-0000-00003A040000}"/>
    <cellStyle name="20% - Accent2 6 2 4 2" xfId="1084" xr:uid="{00000000-0005-0000-0000-00003B040000}"/>
    <cellStyle name="20% - Accent2 6 2 4 2 2" xfId="1085" xr:uid="{00000000-0005-0000-0000-00003C040000}"/>
    <cellStyle name="20% - Accent2 6 2 4 2 3" xfId="1086" xr:uid="{00000000-0005-0000-0000-00003D040000}"/>
    <cellStyle name="20% - Accent2 6 2 4 2 4" xfId="1087" xr:uid="{00000000-0005-0000-0000-00003E040000}"/>
    <cellStyle name="20% - Accent2 6 2 4 3" xfId="1088" xr:uid="{00000000-0005-0000-0000-00003F040000}"/>
    <cellStyle name="20% - Accent2 6 2 4 4" xfId="1089" xr:uid="{00000000-0005-0000-0000-000040040000}"/>
    <cellStyle name="20% - Accent2 6 2 4 5" xfId="1090" xr:uid="{00000000-0005-0000-0000-000041040000}"/>
    <cellStyle name="20% - Accent2 6 2 5" xfId="1091" xr:uid="{00000000-0005-0000-0000-000042040000}"/>
    <cellStyle name="20% - Accent2 6 2 5 2" xfId="1092" xr:uid="{00000000-0005-0000-0000-000043040000}"/>
    <cellStyle name="20% - Accent2 6 2 5 3" xfId="1093" xr:uid="{00000000-0005-0000-0000-000044040000}"/>
    <cellStyle name="20% - Accent2 6 2 5 4" xfId="1094" xr:uid="{00000000-0005-0000-0000-000045040000}"/>
    <cellStyle name="20% - Accent2 6 2 6" xfId="1095" xr:uid="{00000000-0005-0000-0000-000046040000}"/>
    <cellStyle name="20% - Accent2 6 2 7" xfId="1096" xr:uid="{00000000-0005-0000-0000-000047040000}"/>
    <cellStyle name="20% - Accent2 6 2 8" xfId="1097" xr:uid="{00000000-0005-0000-0000-000048040000}"/>
    <cellStyle name="20% - Accent2 6 3" xfId="1098" xr:uid="{00000000-0005-0000-0000-000049040000}"/>
    <cellStyle name="20% - Accent2 6 3 2" xfId="1099" xr:uid="{00000000-0005-0000-0000-00004A040000}"/>
    <cellStyle name="20% - Accent2 6 3 2 2" xfId="1100" xr:uid="{00000000-0005-0000-0000-00004B040000}"/>
    <cellStyle name="20% - Accent2 6 3 2 2 2" xfId="1101" xr:uid="{00000000-0005-0000-0000-00004C040000}"/>
    <cellStyle name="20% - Accent2 6 3 2 2 3" xfId="1102" xr:uid="{00000000-0005-0000-0000-00004D040000}"/>
    <cellStyle name="20% - Accent2 6 3 2 2 4" xfId="1103" xr:uid="{00000000-0005-0000-0000-00004E040000}"/>
    <cellStyle name="20% - Accent2 6 3 2 3" xfId="1104" xr:uid="{00000000-0005-0000-0000-00004F040000}"/>
    <cellStyle name="20% - Accent2 6 3 2 4" xfId="1105" xr:uid="{00000000-0005-0000-0000-000050040000}"/>
    <cellStyle name="20% - Accent2 6 3 2 5" xfId="1106" xr:uid="{00000000-0005-0000-0000-000051040000}"/>
    <cellStyle name="20% - Accent2 6 3 3" xfId="1107" xr:uid="{00000000-0005-0000-0000-000052040000}"/>
    <cellStyle name="20% - Accent2 6 3 3 2" xfId="1108" xr:uid="{00000000-0005-0000-0000-000053040000}"/>
    <cellStyle name="20% - Accent2 6 3 3 3" xfId="1109" xr:uid="{00000000-0005-0000-0000-000054040000}"/>
    <cellStyle name="20% - Accent2 6 3 3 4" xfId="1110" xr:uid="{00000000-0005-0000-0000-000055040000}"/>
    <cellStyle name="20% - Accent2 6 3 4" xfId="1111" xr:uid="{00000000-0005-0000-0000-000056040000}"/>
    <cellStyle name="20% - Accent2 6 3 5" xfId="1112" xr:uid="{00000000-0005-0000-0000-000057040000}"/>
    <cellStyle name="20% - Accent2 6 3 6" xfId="1113" xr:uid="{00000000-0005-0000-0000-000058040000}"/>
    <cellStyle name="20% - Accent2 6 4" xfId="1114" xr:uid="{00000000-0005-0000-0000-000059040000}"/>
    <cellStyle name="20% - Accent2 6 4 2" xfId="1115" xr:uid="{00000000-0005-0000-0000-00005A040000}"/>
    <cellStyle name="20% - Accent2 6 4 2 2" xfId="1116" xr:uid="{00000000-0005-0000-0000-00005B040000}"/>
    <cellStyle name="20% - Accent2 6 4 2 3" xfId="1117" xr:uid="{00000000-0005-0000-0000-00005C040000}"/>
    <cellStyle name="20% - Accent2 6 4 2 4" xfId="1118" xr:uid="{00000000-0005-0000-0000-00005D040000}"/>
    <cellStyle name="20% - Accent2 6 4 3" xfId="1119" xr:uid="{00000000-0005-0000-0000-00005E040000}"/>
    <cellStyle name="20% - Accent2 6 4 4" xfId="1120" xr:uid="{00000000-0005-0000-0000-00005F040000}"/>
    <cellStyle name="20% - Accent2 6 4 5" xfId="1121" xr:uid="{00000000-0005-0000-0000-000060040000}"/>
    <cellStyle name="20% - Accent2 6 5" xfId="1122" xr:uid="{00000000-0005-0000-0000-000061040000}"/>
    <cellStyle name="20% - Accent2 6 5 2" xfId="1123" xr:uid="{00000000-0005-0000-0000-000062040000}"/>
    <cellStyle name="20% - Accent2 6 5 2 2" xfId="1124" xr:uid="{00000000-0005-0000-0000-000063040000}"/>
    <cellStyle name="20% - Accent2 6 5 2 3" xfId="1125" xr:uid="{00000000-0005-0000-0000-000064040000}"/>
    <cellStyle name="20% - Accent2 6 5 2 4" xfId="1126" xr:uid="{00000000-0005-0000-0000-000065040000}"/>
    <cellStyle name="20% - Accent2 6 5 3" xfId="1127" xr:uid="{00000000-0005-0000-0000-000066040000}"/>
    <cellStyle name="20% - Accent2 6 5 4" xfId="1128" xr:uid="{00000000-0005-0000-0000-000067040000}"/>
    <cellStyle name="20% - Accent2 6 5 5" xfId="1129" xr:uid="{00000000-0005-0000-0000-000068040000}"/>
    <cellStyle name="20% - Accent2 6 6" xfId="1130" xr:uid="{00000000-0005-0000-0000-000069040000}"/>
    <cellStyle name="20% - Accent2 6 6 2" xfId="1131" xr:uid="{00000000-0005-0000-0000-00006A040000}"/>
    <cellStyle name="20% - Accent2 6 6 3" xfId="1132" xr:uid="{00000000-0005-0000-0000-00006B040000}"/>
    <cellStyle name="20% - Accent2 6 6 4" xfId="1133" xr:uid="{00000000-0005-0000-0000-00006C040000}"/>
    <cellStyle name="20% - Accent2 6 7" xfId="1134" xr:uid="{00000000-0005-0000-0000-00006D040000}"/>
    <cellStyle name="20% - Accent2 6 8" xfId="1135" xr:uid="{00000000-0005-0000-0000-00006E040000}"/>
    <cellStyle name="20% - Accent2 6 9" xfId="1136" xr:uid="{00000000-0005-0000-0000-00006F040000}"/>
    <cellStyle name="20% - Accent2 7" xfId="1137" xr:uid="{00000000-0005-0000-0000-000070040000}"/>
    <cellStyle name="20% - Accent2 8" xfId="1138" xr:uid="{00000000-0005-0000-0000-000071040000}"/>
    <cellStyle name="20% - Accent2 8 2" xfId="1139" xr:uid="{00000000-0005-0000-0000-000072040000}"/>
    <cellStyle name="20% - Accent2 8 3" xfId="1140" xr:uid="{00000000-0005-0000-0000-000073040000}"/>
    <cellStyle name="20% - Accent2 8 3 2" xfId="1141" xr:uid="{00000000-0005-0000-0000-000074040000}"/>
    <cellStyle name="20% - Accent2 8 3 2 2" xfId="1142" xr:uid="{00000000-0005-0000-0000-000075040000}"/>
    <cellStyle name="20% - Accent2 8 3 2 2 2" xfId="1143" xr:uid="{00000000-0005-0000-0000-000076040000}"/>
    <cellStyle name="20% - Accent2 8 3 2 2 3" xfId="1144" xr:uid="{00000000-0005-0000-0000-000077040000}"/>
    <cellStyle name="20% - Accent2 8 3 2 2 4" xfId="1145" xr:uid="{00000000-0005-0000-0000-000078040000}"/>
    <cellStyle name="20% - Accent2 8 3 2 3" xfId="1146" xr:uid="{00000000-0005-0000-0000-000079040000}"/>
    <cellStyle name="20% - Accent2 8 3 2 4" xfId="1147" xr:uid="{00000000-0005-0000-0000-00007A040000}"/>
    <cellStyle name="20% - Accent2 8 3 2 5" xfId="1148" xr:uid="{00000000-0005-0000-0000-00007B040000}"/>
    <cellStyle name="20% - Accent2 8 3 3" xfId="1149" xr:uid="{00000000-0005-0000-0000-00007C040000}"/>
    <cellStyle name="20% - Accent2 8 3 3 2" xfId="1150" xr:uid="{00000000-0005-0000-0000-00007D040000}"/>
    <cellStyle name="20% - Accent2 8 3 3 3" xfId="1151" xr:uid="{00000000-0005-0000-0000-00007E040000}"/>
    <cellStyle name="20% - Accent2 8 3 3 4" xfId="1152" xr:uid="{00000000-0005-0000-0000-00007F040000}"/>
    <cellStyle name="20% - Accent2 8 3 4" xfId="1153" xr:uid="{00000000-0005-0000-0000-000080040000}"/>
    <cellStyle name="20% - Accent2 8 3 5" xfId="1154" xr:uid="{00000000-0005-0000-0000-000081040000}"/>
    <cellStyle name="20% - Accent2 8 3 6" xfId="1155" xr:uid="{00000000-0005-0000-0000-000082040000}"/>
    <cellStyle name="20% - Accent2 8 4" xfId="1156" xr:uid="{00000000-0005-0000-0000-000083040000}"/>
    <cellStyle name="20% - Accent2 8 4 2" xfId="1157" xr:uid="{00000000-0005-0000-0000-000084040000}"/>
    <cellStyle name="20% - Accent2 8 4 2 2" xfId="1158" xr:uid="{00000000-0005-0000-0000-000085040000}"/>
    <cellStyle name="20% - Accent2 8 4 2 3" xfId="1159" xr:uid="{00000000-0005-0000-0000-000086040000}"/>
    <cellStyle name="20% - Accent2 8 4 2 4" xfId="1160" xr:uid="{00000000-0005-0000-0000-000087040000}"/>
    <cellStyle name="20% - Accent2 8 4 3" xfId="1161" xr:uid="{00000000-0005-0000-0000-000088040000}"/>
    <cellStyle name="20% - Accent2 8 4 4" xfId="1162" xr:uid="{00000000-0005-0000-0000-000089040000}"/>
    <cellStyle name="20% - Accent2 8 4 5" xfId="1163" xr:uid="{00000000-0005-0000-0000-00008A040000}"/>
    <cellStyle name="20% - Accent2 8 5" xfId="1164" xr:uid="{00000000-0005-0000-0000-00008B040000}"/>
    <cellStyle name="20% - Accent2 8 5 2" xfId="1165" xr:uid="{00000000-0005-0000-0000-00008C040000}"/>
    <cellStyle name="20% - Accent2 8 5 2 2" xfId="1166" xr:uid="{00000000-0005-0000-0000-00008D040000}"/>
    <cellStyle name="20% - Accent2 8 5 2 3" xfId="1167" xr:uid="{00000000-0005-0000-0000-00008E040000}"/>
    <cellStyle name="20% - Accent2 8 5 2 4" xfId="1168" xr:uid="{00000000-0005-0000-0000-00008F040000}"/>
    <cellStyle name="20% - Accent2 8 5 3" xfId="1169" xr:uid="{00000000-0005-0000-0000-000090040000}"/>
    <cellStyle name="20% - Accent2 8 5 4" xfId="1170" xr:uid="{00000000-0005-0000-0000-000091040000}"/>
    <cellStyle name="20% - Accent2 8 5 5" xfId="1171" xr:uid="{00000000-0005-0000-0000-000092040000}"/>
    <cellStyle name="20% - Accent2 8 6" xfId="1172" xr:uid="{00000000-0005-0000-0000-000093040000}"/>
    <cellStyle name="20% - Accent2 8 6 2" xfId="1173" xr:uid="{00000000-0005-0000-0000-000094040000}"/>
    <cellStyle name="20% - Accent2 8 6 3" xfId="1174" xr:uid="{00000000-0005-0000-0000-000095040000}"/>
    <cellStyle name="20% - Accent2 8 6 4" xfId="1175" xr:uid="{00000000-0005-0000-0000-000096040000}"/>
    <cellStyle name="20% - Accent2 8 7" xfId="1176" xr:uid="{00000000-0005-0000-0000-000097040000}"/>
    <cellStyle name="20% - Accent2 8 8" xfId="1177" xr:uid="{00000000-0005-0000-0000-000098040000}"/>
    <cellStyle name="20% - Accent2 8 9" xfId="1178" xr:uid="{00000000-0005-0000-0000-000099040000}"/>
    <cellStyle name="20% - Accent2 9" xfId="1179" xr:uid="{00000000-0005-0000-0000-00009A040000}"/>
    <cellStyle name="20% - Accent2 9 2" xfId="1180" xr:uid="{00000000-0005-0000-0000-00009B040000}"/>
    <cellStyle name="20% - Accent2 9 2 2" xfId="1181" xr:uid="{00000000-0005-0000-0000-00009C040000}"/>
    <cellStyle name="20% - Accent2 9 2 2 2" xfId="1182" xr:uid="{00000000-0005-0000-0000-00009D040000}"/>
    <cellStyle name="20% - Accent2 9 2 2 2 2" xfId="1183" xr:uid="{00000000-0005-0000-0000-00009E040000}"/>
    <cellStyle name="20% - Accent2 9 2 2 2 3" xfId="1184" xr:uid="{00000000-0005-0000-0000-00009F040000}"/>
    <cellStyle name="20% - Accent2 9 2 2 2 4" xfId="1185" xr:uid="{00000000-0005-0000-0000-0000A0040000}"/>
    <cellStyle name="20% - Accent2 9 2 2 3" xfId="1186" xr:uid="{00000000-0005-0000-0000-0000A1040000}"/>
    <cellStyle name="20% - Accent2 9 2 2 4" xfId="1187" xr:uid="{00000000-0005-0000-0000-0000A2040000}"/>
    <cellStyle name="20% - Accent2 9 2 2 5" xfId="1188" xr:uid="{00000000-0005-0000-0000-0000A3040000}"/>
    <cellStyle name="20% - Accent2 9 2 3" xfId="1189" xr:uid="{00000000-0005-0000-0000-0000A4040000}"/>
    <cellStyle name="20% - Accent2 9 2 3 2" xfId="1190" xr:uid="{00000000-0005-0000-0000-0000A5040000}"/>
    <cellStyle name="20% - Accent2 9 2 3 3" xfId="1191" xr:uid="{00000000-0005-0000-0000-0000A6040000}"/>
    <cellStyle name="20% - Accent2 9 2 3 4" xfId="1192" xr:uid="{00000000-0005-0000-0000-0000A7040000}"/>
    <cellStyle name="20% - Accent2 9 2 4" xfId="1193" xr:uid="{00000000-0005-0000-0000-0000A8040000}"/>
    <cellStyle name="20% - Accent2 9 2 5" xfId="1194" xr:uid="{00000000-0005-0000-0000-0000A9040000}"/>
    <cellStyle name="20% - Accent2 9 2 6" xfId="1195" xr:uid="{00000000-0005-0000-0000-0000AA040000}"/>
    <cellStyle name="20% - Accent2 9 3" xfId="1196" xr:uid="{00000000-0005-0000-0000-0000AB040000}"/>
    <cellStyle name="20% - Accent2 9 3 2" xfId="1197" xr:uid="{00000000-0005-0000-0000-0000AC040000}"/>
    <cellStyle name="20% - Accent2 9 3 2 2" xfId="1198" xr:uid="{00000000-0005-0000-0000-0000AD040000}"/>
    <cellStyle name="20% - Accent2 9 3 2 3" xfId="1199" xr:uid="{00000000-0005-0000-0000-0000AE040000}"/>
    <cellStyle name="20% - Accent2 9 3 2 4" xfId="1200" xr:uid="{00000000-0005-0000-0000-0000AF040000}"/>
    <cellStyle name="20% - Accent2 9 3 3" xfId="1201" xr:uid="{00000000-0005-0000-0000-0000B0040000}"/>
    <cellStyle name="20% - Accent2 9 3 4" xfId="1202" xr:uid="{00000000-0005-0000-0000-0000B1040000}"/>
    <cellStyle name="20% - Accent2 9 3 5" xfId="1203" xr:uid="{00000000-0005-0000-0000-0000B2040000}"/>
    <cellStyle name="20% - Accent2 9 4" xfId="1204" xr:uid="{00000000-0005-0000-0000-0000B3040000}"/>
    <cellStyle name="20% - Accent2 9 4 2" xfId="1205" xr:uid="{00000000-0005-0000-0000-0000B4040000}"/>
    <cellStyle name="20% - Accent2 9 4 2 2" xfId="1206" xr:uid="{00000000-0005-0000-0000-0000B5040000}"/>
    <cellStyle name="20% - Accent2 9 4 2 3" xfId="1207" xr:uid="{00000000-0005-0000-0000-0000B6040000}"/>
    <cellStyle name="20% - Accent2 9 4 2 4" xfId="1208" xr:uid="{00000000-0005-0000-0000-0000B7040000}"/>
    <cellStyle name="20% - Accent2 9 4 3" xfId="1209" xr:uid="{00000000-0005-0000-0000-0000B8040000}"/>
    <cellStyle name="20% - Accent2 9 4 4" xfId="1210" xr:uid="{00000000-0005-0000-0000-0000B9040000}"/>
    <cellStyle name="20% - Accent2 9 4 5" xfId="1211" xr:uid="{00000000-0005-0000-0000-0000BA040000}"/>
    <cellStyle name="20% - Accent2 9 5" xfId="1212" xr:uid="{00000000-0005-0000-0000-0000BB040000}"/>
    <cellStyle name="20% - Accent2 9 5 2" xfId="1213" xr:uid="{00000000-0005-0000-0000-0000BC040000}"/>
    <cellStyle name="20% - Accent2 9 5 3" xfId="1214" xr:uid="{00000000-0005-0000-0000-0000BD040000}"/>
    <cellStyle name="20% - Accent2 9 5 4" xfId="1215" xr:uid="{00000000-0005-0000-0000-0000BE040000}"/>
    <cellStyle name="20% - Accent2 9 6" xfId="1216" xr:uid="{00000000-0005-0000-0000-0000BF040000}"/>
    <cellStyle name="20% - Accent2 9 7" xfId="1217" xr:uid="{00000000-0005-0000-0000-0000C0040000}"/>
    <cellStyle name="20% - Accent2 9 8" xfId="1218" xr:uid="{00000000-0005-0000-0000-0000C1040000}"/>
    <cellStyle name="20% - Accent3" xfId="1219" builtinId="38" customBuiltin="1"/>
    <cellStyle name="20% - Accent3 10" xfId="1220" xr:uid="{00000000-0005-0000-0000-0000C3040000}"/>
    <cellStyle name="20% - Accent3 10 2" xfId="1221" xr:uid="{00000000-0005-0000-0000-0000C4040000}"/>
    <cellStyle name="20% - Accent3 10 2 2" xfId="1222" xr:uid="{00000000-0005-0000-0000-0000C5040000}"/>
    <cellStyle name="20% - Accent3 10 2 2 2" xfId="1223" xr:uid="{00000000-0005-0000-0000-0000C6040000}"/>
    <cellStyle name="20% - Accent3 10 2 2 3" xfId="1224" xr:uid="{00000000-0005-0000-0000-0000C7040000}"/>
    <cellStyle name="20% - Accent3 10 2 2 4" xfId="1225" xr:uid="{00000000-0005-0000-0000-0000C8040000}"/>
    <cellStyle name="20% - Accent3 10 2 3" xfId="1226" xr:uid="{00000000-0005-0000-0000-0000C9040000}"/>
    <cellStyle name="20% - Accent3 10 2 4" xfId="1227" xr:uid="{00000000-0005-0000-0000-0000CA040000}"/>
    <cellStyle name="20% - Accent3 10 2 5" xfId="1228" xr:uid="{00000000-0005-0000-0000-0000CB040000}"/>
    <cellStyle name="20% - Accent3 10 3" xfId="1229" xr:uid="{00000000-0005-0000-0000-0000CC040000}"/>
    <cellStyle name="20% - Accent3 10 3 2" xfId="1230" xr:uid="{00000000-0005-0000-0000-0000CD040000}"/>
    <cellStyle name="20% - Accent3 10 3 3" xfId="1231" xr:uid="{00000000-0005-0000-0000-0000CE040000}"/>
    <cellStyle name="20% - Accent3 10 3 4" xfId="1232" xr:uid="{00000000-0005-0000-0000-0000CF040000}"/>
    <cellStyle name="20% - Accent3 10 4" xfId="1233" xr:uid="{00000000-0005-0000-0000-0000D0040000}"/>
    <cellStyle name="20% - Accent3 10 5" xfId="1234" xr:uid="{00000000-0005-0000-0000-0000D1040000}"/>
    <cellStyle name="20% - Accent3 10 6" xfId="1235" xr:uid="{00000000-0005-0000-0000-0000D2040000}"/>
    <cellStyle name="20% - Accent3 11" xfId="1236" xr:uid="{00000000-0005-0000-0000-0000D3040000}"/>
    <cellStyle name="20% - Accent3 11 2" xfId="1237" xr:uid="{00000000-0005-0000-0000-0000D4040000}"/>
    <cellStyle name="20% - Accent3 11 2 2" xfId="1238" xr:uid="{00000000-0005-0000-0000-0000D5040000}"/>
    <cellStyle name="20% - Accent3 11 2 2 2" xfId="1239" xr:uid="{00000000-0005-0000-0000-0000D6040000}"/>
    <cellStyle name="20% - Accent3 11 2 2 3" xfId="1240" xr:uid="{00000000-0005-0000-0000-0000D7040000}"/>
    <cellStyle name="20% - Accent3 11 2 2 4" xfId="1241" xr:uid="{00000000-0005-0000-0000-0000D8040000}"/>
    <cellStyle name="20% - Accent3 11 2 3" xfId="1242" xr:uid="{00000000-0005-0000-0000-0000D9040000}"/>
    <cellStyle name="20% - Accent3 11 2 4" xfId="1243" xr:uid="{00000000-0005-0000-0000-0000DA040000}"/>
    <cellStyle name="20% - Accent3 11 2 5" xfId="1244" xr:uid="{00000000-0005-0000-0000-0000DB040000}"/>
    <cellStyle name="20% - Accent3 11 3" xfId="1245" xr:uid="{00000000-0005-0000-0000-0000DC040000}"/>
    <cellStyle name="20% - Accent3 11 3 2" xfId="1246" xr:uid="{00000000-0005-0000-0000-0000DD040000}"/>
    <cellStyle name="20% - Accent3 11 3 3" xfId="1247" xr:uid="{00000000-0005-0000-0000-0000DE040000}"/>
    <cellStyle name="20% - Accent3 11 3 4" xfId="1248" xr:uid="{00000000-0005-0000-0000-0000DF040000}"/>
    <cellStyle name="20% - Accent3 11 4" xfId="1249" xr:uid="{00000000-0005-0000-0000-0000E0040000}"/>
    <cellStyle name="20% - Accent3 11 5" xfId="1250" xr:uid="{00000000-0005-0000-0000-0000E1040000}"/>
    <cellStyle name="20% - Accent3 11 6" xfId="1251" xr:uid="{00000000-0005-0000-0000-0000E2040000}"/>
    <cellStyle name="20% - Accent3 12" xfId="1252" xr:uid="{00000000-0005-0000-0000-0000E3040000}"/>
    <cellStyle name="20% - Accent3 12 2" xfId="1253" xr:uid="{00000000-0005-0000-0000-0000E4040000}"/>
    <cellStyle name="20% - Accent3 12 2 2" xfId="1254" xr:uid="{00000000-0005-0000-0000-0000E5040000}"/>
    <cellStyle name="20% - Accent3 12 2 2 2" xfId="1255" xr:uid="{00000000-0005-0000-0000-0000E6040000}"/>
    <cellStyle name="20% - Accent3 12 2 2 3" xfId="1256" xr:uid="{00000000-0005-0000-0000-0000E7040000}"/>
    <cellStyle name="20% - Accent3 12 2 2 4" xfId="1257" xr:uid="{00000000-0005-0000-0000-0000E8040000}"/>
    <cellStyle name="20% - Accent3 12 2 3" xfId="1258" xr:uid="{00000000-0005-0000-0000-0000E9040000}"/>
    <cellStyle name="20% - Accent3 12 2 4" xfId="1259" xr:uid="{00000000-0005-0000-0000-0000EA040000}"/>
    <cellStyle name="20% - Accent3 12 2 5" xfId="1260" xr:uid="{00000000-0005-0000-0000-0000EB040000}"/>
    <cellStyle name="20% - Accent3 12 3" xfId="1261" xr:uid="{00000000-0005-0000-0000-0000EC040000}"/>
    <cellStyle name="20% - Accent3 12 3 2" xfId="1262" xr:uid="{00000000-0005-0000-0000-0000ED040000}"/>
    <cellStyle name="20% - Accent3 12 3 3" xfId="1263" xr:uid="{00000000-0005-0000-0000-0000EE040000}"/>
    <cellStyle name="20% - Accent3 12 3 4" xfId="1264" xr:uid="{00000000-0005-0000-0000-0000EF040000}"/>
    <cellStyle name="20% - Accent3 12 4" xfId="1265" xr:uid="{00000000-0005-0000-0000-0000F0040000}"/>
    <cellStyle name="20% - Accent3 12 5" xfId="1266" xr:uid="{00000000-0005-0000-0000-0000F1040000}"/>
    <cellStyle name="20% - Accent3 12 6" xfId="1267" xr:uid="{00000000-0005-0000-0000-0000F2040000}"/>
    <cellStyle name="20% - Accent3 13" xfId="1268" xr:uid="{00000000-0005-0000-0000-0000F3040000}"/>
    <cellStyle name="20% - Accent3 13 2" xfId="1269" xr:uid="{00000000-0005-0000-0000-0000F4040000}"/>
    <cellStyle name="20% - Accent3 13 2 2" xfId="1270" xr:uid="{00000000-0005-0000-0000-0000F5040000}"/>
    <cellStyle name="20% - Accent3 13 2 3" xfId="1271" xr:uid="{00000000-0005-0000-0000-0000F6040000}"/>
    <cellStyle name="20% - Accent3 13 2 4" xfId="1272" xr:uid="{00000000-0005-0000-0000-0000F7040000}"/>
    <cellStyle name="20% - Accent3 13 3" xfId="1273" xr:uid="{00000000-0005-0000-0000-0000F8040000}"/>
    <cellStyle name="20% - Accent3 13 4" xfId="1274" xr:uid="{00000000-0005-0000-0000-0000F9040000}"/>
    <cellStyle name="20% - Accent3 13 5" xfId="1275" xr:uid="{00000000-0005-0000-0000-0000FA040000}"/>
    <cellStyle name="20% - Accent3 14" xfId="1276" xr:uid="{00000000-0005-0000-0000-0000FB040000}"/>
    <cellStyle name="20% - Accent3 14 2" xfId="1277" xr:uid="{00000000-0005-0000-0000-0000FC040000}"/>
    <cellStyle name="20% - Accent3 14 2 2" xfId="1278" xr:uid="{00000000-0005-0000-0000-0000FD040000}"/>
    <cellStyle name="20% - Accent3 14 2 3" xfId="1279" xr:uid="{00000000-0005-0000-0000-0000FE040000}"/>
    <cellStyle name="20% - Accent3 14 2 4" xfId="1280" xr:uid="{00000000-0005-0000-0000-0000FF040000}"/>
    <cellStyle name="20% - Accent3 14 3" xfId="1281" xr:uid="{00000000-0005-0000-0000-000000050000}"/>
    <cellStyle name="20% - Accent3 14 4" xfId="1282" xr:uid="{00000000-0005-0000-0000-000001050000}"/>
    <cellStyle name="20% - Accent3 14 5" xfId="1283" xr:uid="{00000000-0005-0000-0000-000002050000}"/>
    <cellStyle name="20% - Accent3 15" xfId="1284" xr:uid="{00000000-0005-0000-0000-000003050000}"/>
    <cellStyle name="20% - Accent3 15 2" xfId="1285" xr:uid="{00000000-0005-0000-0000-000004050000}"/>
    <cellStyle name="20% - Accent3 15 2 2" xfId="1286" xr:uid="{00000000-0005-0000-0000-000005050000}"/>
    <cellStyle name="20% - Accent3 15 2 3" xfId="1287" xr:uid="{00000000-0005-0000-0000-000006050000}"/>
    <cellStyle name="20% - Accent3 15 2 4" xfId="1288" xr:uid="{00000000-0005-0000-0000-000007050000}"/>
    <cellStyle name="20% - Accent3 15 3" xfId="1289" xr:uid="{00000000-0005-0000-0000-000008050000}"/>
    <cellStyle name="20% - Accent3 15 4" xfId="1290" xr:uid="{00000000-0005-0000-0000-000009050000}"/>
    <cellStyle name="20% - Accent3 15 5" xfId="1291" xr:uid="{00000000-0005-0000-0000-00000A050000}"/>
    <cellStyle name="20% - Accent3 16" xfId="1292" xr:uid="{00000000-0005-0000-0000-00000B050000}"/>
    <cellStyle name="20% - Accent3 16 2" xfId="1293" xr:uid="{00000000-0005-0000-0000-00000C050000}"/>
    <cellStyle name="20% - Accent3 16 3" xfId="1294" xr:uid="{00000000-0005-0000-0000-00000D050000}"/>
    <cellStyle name="20% - Accent3 16 4" xfId="1295" xr:uid="{00000000-0005-0000-0000-00000E050000}"/>
    <cellStyle name="20% - Accent3 17" xfId="1296" xr:uid="{00000000-0005-0000-0000-00000F050000}"/>
    <cellStyle name="20% - Accent3 17 2" xfId="1297" xr:uid="{00000000-0005-0000-0000-000010050000}"/>
    <cellStyle name="20% - Accent3 17 3" xfId="1298" xr:uid="{00000000-0005-0000-0000-000011050000}"/>
    <cellStyle name="20% - Accent3 17 4" xfId="1299" xr:uid="{00000000-0005-0000-0000-000012050000}"/>
    <cellStyle name="20% - Accent3 18" xfId="1300" xr:uid="{00000000-0005-0000-0000-000013050000}"/>
    <cellStyle name="20% - Accent3 18 2" xfId="1301" xr:uid="{00000000-0005-0000-0000-000014050000}"/>
    <cellStyle name="20% - Accent3 18 3" xfId="1302" xr:uid="{00000000-0005-0000-0000-000015050000}"/>
    <cellStyle name="20% - Accent3 18 4" xfId="1303" xr:uid="{00000000-0005-0000-0000-000016050000}"/>
    <cellStyle name="20% - Accent3 19" xfId="1304" xr:uid="{00000000-0005-0000-0000-000017050000}"/>
    <cellStyle name="20% - Accent3 19 2" xfId="1305" xr:uid="{00000000-0005-0000-0000-000018050000}"/>
    <cellStyle name="20% - Accent3 19 3" xfId="1306" xr:uid="{00000000-0005-0000-0000-000019050000}"/>
    <cellStyle name="20% - Accent3 2" xfId="1307" xr:uid="{00000000-0005-0000-0000-00001A050000}"/>
    <cellStyle name="20% - Accent3 2 2" xfId="1308" xr:uid="{00000000-0005-0000-0000-00001B050000}"/>
    <cellStyle name="20% - Accent3 2 3" xfId="1309" xr:uid="{00000000-0005-0000-0000-00001C050000}"/>
    <cellStyle name="20% - Accent3 20" xfId="1310" xr:uid="{00000000-0005-0000-0000-00001D050000}"/>
    <cellStyle name="20% - Accent3 21" xfId="1311" xr:uid="{00000000-0005-0000-0000-00001E050000}"/>
    <cellStyle name="20% - Accent3 3" xfId="1312" xr:uid="{00000000-0005-0000-0000-00001F050000}"/>
    <cellStyle name="20% - Accent3 3 10" xfId="1313" xr:uid="{00000000-0005-0000-0000-000020050000}"/>
    <cellStyle name="20% - Accent3 3 2" xfId="1314" xr:uid="{00000000-0005-0000-0000-000021050000}"/>
    <cellStyle name="20% - Accent3 3 3" xfId="1315" xr:uid="{00000000-0005-0000-0000-000022050000}"/>
    <cellStyle name="20% - Accent3 3 3 10" xfId="1316" xr:uid="{00000000-0005-0000-0000-000023050000}"/>
    <cellStyle name="20% - Accent3 3 3 2" xfId="1317" xr:uid="{00000000-0005-0000-0000-000024050000}"/>
    <cellStyle name="20% - Accent3 3 3 2 2" xfId="1318" xr:uid="{00000000-0005-0000-0000-000025050000}"/>
    <cellStyle name="20% - Accent3 3 3 2 2 2" xfId="1319" xr:uid="{00000000-0005-0000-0000-000026050000}"/>
    <cellStyle name="20% - Accent3 3 3 2 2 2 2" xfId="1320" xr:uid="{00000000-0005-0000-0000-000027050000}"/>
    <cellStyle name="20% - Accent3 3 3 2 2 2 2 2" xfId="1321" xr:uid="{00000000-0005-0000-0000-000028050000}"/>
    <cellStyle name="20% - Accent3 3 3 2 2 2 2 2 2" xfId="1322" xr:uid="{00000000-0005-0000-0000-000029050000}"/>
    <cellStyle name="20% - Accent3 3 3 2 2 2 2 2 3" xfId="1323" xr:uid="{00000000-0005-0000-0000-00002A050000}"/>
    <cellStyle name="20% - Accent3 3 3 2 2 2 2 2 4" xfId="1324" xr:uid="{00000000-0005-0000-0000-00002B050000}"/>
    <cellStyle name="20% - Accent3 3 3 2 2 2 2 3" xfId="1325" xr:uid="{00000000-0005-0000-0000-00002C050000}"/>
    <cellStyle name="20% - Accent3 3 3 2 2 2 2 4" xfId="1326" xr:uid="{00000000-0005-0000-0000-00002D050000}"/>
    <cellStyle name="20% - Accent3 3 3 2 2 2 2 5" xfId="1327" xr:uid="{00000000-0005-0000-0000-00002E050000}"/>
    <cellStyle name="20% - Accent3 3 3 2 2 2 3" xfId="1328" xr:uid="{00000000-0005-0000-0000-00002F050000}"/>
    <cellStyle name="20% - Accent3 3 3 2 2 2 3 2" xfId="1329" xr:uid="{00000000-0005-0000-0000-000030050000}"/>
    <cellStyle name="20% - Accent3 3 3 2 2 2 3 3" xfId="1330" xr:uid="{00000000-0005-0000-0000-000031050000}"/>
    <cellStyle name="20% - Accent3 3 3 2 2 2 3 4" xfId="1331" xr:uid="{00000000-0005-0000-0000-000032050000}"/>
    <cellStyle name="20% - Accent3 3 3 2 2 2 4" xfId="1332" xr:uid="{00000000-0005-0000-0000-000033050000}"/>
    <cellStyle name="20% - Accent3 3 3 2 2 2 5" xfId="1333" xr:uid="{00000000-0005-0000-0000-000034050000}"/>
    <cellStyle name="20% - Accent3 3 3 2 2 2 6" xfId="1334" xr:uid="{00000000-0005-0000-0000-000035050000}"/>
    <cellStyle name="20% - Accent3 3 3 2 2 3" xfId="1335" xr:uid="{00000000-0005-0000-0000-000036050000}"/>
    <cellStyle name="20% - Accent3 3 3 2 2 3 2" xfId="1336" xr:uid="{00000000-0005-0000-0000-000037050000}"/>
    <cellStyle name="20% - Accent3 3 3 2 2 3 2 2" xfId="1337" xr:uid="{00000000-0005-0000-0000-000038050000}"/>
    <cellStyle name="20% - Accent3 3 3 2 2 3 2 3" xfId="1338" xr:uid="{00000000-0005-0000-0000-000039050000}"/>
    <cellStyle name="20% - Accent3 3 3 2 2 3 2 4" xfId="1339" xr:uid="{00000000-0005-0000-0000-00003A050000}"/>
    <cellStyle name="20% - Accent3 3 3 2 2 3 3" xfId="1340" xr:uid="{00000000-0005-0000-0000-00003B050000}"/>
    <cellStyle name="20% - Accent3 3 3 2 2 3 4" xfId="1341" xr:uid="{00000000-0005-0000-0000-00003C050000}"/>
    <cellStyle name="20% - Accent3 3 3 2 2 3 5" xfId="1342" xr:uid="{00000000-0005-0000-0000-00003D050000}"/>
    <cellStyle name="20% - Accent3 3 3 2 2 4" xfId="1343" xr:uid="{00000000-0005-0000-0000-00003E050000}"/>
    <cellStyle name="20% - Accent3 3 3 2 2 4 2" xfId="1344" xr:uid="{00000000-0005-0000-0000-00003F050000}"/>
    <cellStyle name="20% - Accent3 3 3 2 2 4 2 2" xfId="1345" xr:uid="{00000000-0005-0000-0000-000040050000}"/>
    <cellStyle name="20% - Accent3 3 3 2 2 4 2 3" xfId="1346" xr:uid="{00000000-0005-0000-0000-000041050000}"/>
    <cellStyle name="20% - Accent3 3 3 2 2 4 2 4" xfId="1347" xr:uid="{00000000-0005-0000-0000-000042050000}"/>
    <cellStyle name="20% - Accent3 3 3 2 2 4 3" xfId="1348" xr:uid="{00000000-0005-0000-0000-000043050000}"/>
    <cellStyle name="20% - Accent3 3 3 2 2 4 4" xfId="1349" xr:uid="{00000000-0005-0000-0000-000044050000}"/>
    <cellStyle name="20% - Accent3 3 3 2 2 4 5" xfId="1350" xr:uid="{00000000-0005-0000-0000-000045050000}"/>
    <cellStyle name="20% - Accent3 3 3 2 2 5" xfId="1351" xr:uid="{00000000-0005-0000-0000-000046050000}"/>
    <cellStyle name="20% - Accent3 3 3 2 2 5 2" xfId="1352" xr:uid="{00000000-0005-0000-0000-000047050000}"/>
    <cellStyle name="20% - Accent3 3 3 2 2 5 3" xfId="1353" xr:uid="{00000000-0005-0000-0000-000048050000}"/>
    <cellStyle name="20% - Accent3 3 3 2 2 5 4" xfId="1354" xr:uid="{00000000-0005-0000-0000-000049050000}"/>
    <cellStyle name="20% - Accent3 3 3 2 2 6" xfId="1355" xr:uid="{00000000-0005-0000-0000-00004A050000}"/>
    <cellStyle name="20% - Accent3 3 3 2 2 7" xfId="1356" xr:uid="{00000000-0005-0000-0000-00004B050000}"/>
    <cellStyle name="20% - Accent3 3 3 2 2 8" xfId="1357" xr:uid="{00000000-0005-0000-0000-00004C050000}"/>
    <cellStyle name="20% - Accent3 3 3 2 3" xfId="1358" xr:uid="{00000000-0005-0000-0000-00004D050000}"/>
    <cellStyle name="20% - Accent3 3 3 2 3 2" xfId="1359" xr:uid="{00000000-0005-0000-0000-00004E050000}"/>
    <cellStyle name="20% - Accent3 3 3 2 3 2 2" xfId="1360" xr:uid="{00000000-0005-0000-0000-00004F050000}"/>
    <cellStyle name="20% - Accent3 3 3 2 3 2 2 2" xfId="1361" xr:uid="{00000000-0005-0000-0000-000050050000}"/>
    <cellStyle name="20% - Accent3 3 3 2 3 2 2 3" xfId="1362" xr:uid="{00000000-0005-0000-0000-000051050000}"/>
    <cellStyle name="20% - Accent3 3 3 2 3 2 2 4" xfId="1363" xr:uid="{00000000-0005-0000-0000-000052050000}"/>
    <cellStyle name="20% - Accent3 3 3 2 3 2 3" xfId="1364" xr:uid="{00000000-0005-0000-0000-000053050000}"/>
    <cellStyle name="20% - Accent3 3 3 2 3 2 4" xfId="1365" xr:uid="{00000000-0005-0000-0000-000054050000}"/>
    <cellStyle name="20% - Accent3 3 3 2 3 2 5" xfId="1366" xr:uid="{00000000-0005-0000-0000-000055050000}"/>
    <cellStyle name="20% - Accent3 3 3 2 3 3" xfId="1367" xr:uid="{00000000-0005-0000-0000-000056050000}"/>
    <cellStyle name="20% - Accent3 3 3 2 3 3 2" xfId="1368" xr:uid="{00000000-0005-0000-0000-000057050000}"/>
    <cellStyle name="20% - Accent3 3 3 2 3 3 3" xfId="1369" xr:uid="{00000000-0005-0000-0000-000058050000}"/>
    <cellStyle name="20% - Accent3 3 3 2 3 3 4" xfId="1370" xr:uid="{00000000-0005-0000-0000-000059050000}"/>
    <cellStyle name="20% - Accent3 3 3 2 3 4" xfId="1371" xr:uid="{00000000-0005-0000-0000-00005A050000}"/>
    <cellStyle name="20% - Accent3 3 3 2 3 5" xfId="1372" xr:uid="{00000000-0005-0000-0000-00005B050000}"/>
    <cellStyle name="20% - Accent3 3 3 2 3 6" xfId="1373" xr:uid="{00000000-0005-0000-0000-00005C050000}"/>
    <cellStyle name="20% - Accent3 3 3 2 4" xfId="1374" xr:uid="{00000000-0005-0000-0000-00005D050000}"/>
    <cellStyle name="20% - Accent3 3 3 2 4 2" xfId="1375" xr:uid="{00000000-0005-0000-0000-00005E050000}"/>
    <cellStyle name="20% - Accent3 3 3 2 4 2 2" xfId="1376" xr:uid="{00000000-0005-0000-0000-00005F050000}"/>
    <cellStyle name="20% - Accent3 3 3 2 4 2 3" xfId="1377" xr:uid="{00000000-0005-0000-0000-000060050000}"/>
    <cellStyle name="20% - Accent3 3 3 2 4 2 4" xfId="1378" xr:uid="{00000000-0005-0000-0000-000061050000}"/>
    <cellStyle name="20% - Accent3 3 3 2 4 3" xfId="1379" xr:uid="{00000000-0005-0000-0000-000062050000}"/>
    <cellStyle name="20% - Accent3 3 3 2 4 4" xfId="1380" xr:uid="{00000000-0005-0000-0000-000063050000}"/>
    <cellStyle name="20% - Accent3 3 3 2 4 5" xfId="1381" xr:uid="{00000000-0005-0000-0000-000064050000}"/>
    <cellStyle name="20% - Accent3 3 3 2 5" xfId="1382" xr:uid="{00000000-0005-0000-0000-000065050000}"/>
    <cellStyle name="20% - Accent3 3 3 2 5 2" xfId="1383" xr:uid="{00000000-0005-0000-0000-000066050000}"/>
    <cellStyle name="20% - Accent3 3 3 2 5 2 2" xfId="1384" xr:uid="{00000000-0005-0000-0000-000067050000}"/>
    <cellStyle name="20% - Accent3 3 3 2 5 2 3" xfId="1385" xr:uid="{00000000-0005-0000-0000-000068050000}"/>
    <cellStyle name="20% - Accent3 3 3 2 5 2 4" xfId="1386" xr:uid="{00000000-0005-0000-0000-000069050000}"/>
    <cellStyle name="20% - Accent3 3 3 2 5 3" xfId="1387" xr:uid="{00000000-0005-0000-0000-00006A050000}"/>
    <cellStyle name="20% - Accent3 3 3 2 5 4" xfId="1388" xr:uid="{00000000-0005-0000-0000-00006B050000}"/>
    <cellStyle name="20% - Accent3 3 3 2 5 5" xfId="1389" xr:uid="{00000000-0005-0000-0000-00006C050000}"/>
    <cellStyle name="20% - Accent3 3 3 2 6" xfId="1390" xr:uid="{00000000-0005-0000-0000-00006D050000}"/>
    <cellStyle name="20% - Accent3 3 3 2 6 2" xfId="1391" xr:uid="{00000000-0005-0000-0000-00006E050000}"/>
    <cellStyle name="20% - Accent3 3 3 2 6 3" xfId="1392" xr:uid="{00000000-0005-0000-0000-00006F050000}"/>
    <cellStyle name="20% - Accent3 3 3 2 6 4" xfId="1393" xr:uid="{00000000-0005-0000-0000-000070050000}"/>
    <cellStyle name="20% - Accent3 3 3 2 7" xfId="1394" xr:uid="{00000000-0005-0000-0000-000071050000}"/>
    <cellStyle name="20% - Accent3 3 3 2 8" xfId="1395" xr:uid="{00000000-0005-0000-0000-000072050000}"/>
    <cellStyle name="20% - Accent3 3 3 2 9" xfId="1396" xr:uid="{00000000-0005-0000-0000-000073050000}"/>
    <cellStyle name="20% - Accent3 3 3 3" xfId="1397" xr:uid="{00000000-0005-0000-0000-000074050000}"/>
    <cellStyle name="20% - Accent3 3 3 3 2" xfId="1398" xr:uid="{00000000-0005-0000-0000-000075050000}"/>
    <cellStyle name="20% - Accent3 3 3 3 2 2" xfId="1399" xr:uid="{00000000-0005-0000-0000-000076050000}"/>
    <cellStyle name="20% - Accent3 3 3 3 2 2 2" xfId="1400" xr:uid="{00000000-0005-0000-0000-000077050000}"/>
    <cellStyle name="20% - Accent3 3 3 3 2 2 2 2" xfId="1401" xr:uid="{00000000-0005-0000-0000-000078050000}"/>
    <cellStyle name="20% - Accent3 3 3 3 2 2 2 3" xfId="1402" xr:uid="{00000000-0005-0000-0000-000079050000}"/>
    <cellStyle name="20% - Accent3 3 3 3 2 2 2 4" xfId="1403" xr:uid="{00000000-0005-0000-0000-00007A050000}"/>
    <cellStyle name="20% - Accent3 3 3 3 2 2 3" xfId="1404" xr:uid="{00000000-0005-0000-0000-00007B050000}"/>
    <cellStyle name="20% - Accent3 3 3 3 2 2 4" xfId="1405" xr:uid="{00000000-0005-0000-0000-00007C050000}"/>
    <cellStyle name="20% - Accent3 3 3 3 2 2 5" xfId="1406" xr:uid="{00000000-0005-0000-0000-00007D050000}"/>
    <cellStyle name="20% - Accent3 3 3 3 2 3" xfId="1407" xr:uid="{00000000-0005-0000-0000-00007E050000}"/>
    <cellStyle name="20% - Accent3 3 3 3 2 3 2" xfId="1408" xr:uid="{00000000-0005-0000-0000-00007F050000}"/>
    <cellStyle name="20% - Accent3 3 3 3 2 3 3" xfId="1409" xr:uid="{00000000-0005-0000-0000-000080050000}"/>
    <cellStyle name="20% - Accent3 3 3 3 2 3 4" xfId="1410" xr:uid="{00000000-0005-0000-0000-000081050000}"/>
    <cellStyle name="20% - Accent3 3 3 3 2 4" xfId="1411" xr:uid="{00000000-0005-0000-0000-000082050000}"/>
    <cellStyle name="20% - Accent3 3 3 3 2 5" xfId="1412" xr:uid="{00000000-0005-0000-0000-000083050000}"/>
    <cellStyle name="20% - Accent3 3 3 3 2 6" xfId="1413" xr:uid="{00000000-0005-0000-0000-000084050000}"/>
    <cellStyle name="20% - Accent3 3 3 3 3" xfId="1414" xr:uid="{00000000-0005-0000-0000-000085050000}"/>
    <cellStyle name="20% - Accent3 3 3 3 3 2" xfId="1415" xr:uid="{00000000-0005-0000-0000-000086050000}"/>
    <cellStyle name="20% - Accent3 3 3 3 3 2 2" xfId="1416" xr:uid="{00000000-0005-0000-0000-000087050000}"/>
    <cellStyle name="20% - Accent3 3 3 3 3 2 3" xfId="1417" xr:uid="{00000000-0005-0000-0000-000088050000}"/>
    <cellStyle name="20% - Accent3 3 3 3 3 2 4" xfId="1418" xr:uid="{00000000-0005-0000-0000-000089050000}"/>
    <cellStyle name="20% - Accent3 3 3 3 3 3" xfId="1419" xr:uid="{00000000-0005-0000-0000-00008A050000}"/>
    <cellStyle name="20% - Accent3 3 3 3 3 4" xfId="1420" xr:uid="{00000000-0005-0000-0000-00008B050000}"/>
    <cellStyle name="20% - Accent3 3 3 3 3 5" xfId="1421" xr:uid="{00000000-0005-0000-0000-00008C050000}"/>
    <cellStyle name="20% - Accent3 3 3 3 4" xfId="1422" xr:uid="{00000000-0005-0000-0000-00008D050000}"/>
    <cellStyle name="20% - Accent3 3 3 3 4 2" xfId="1423" xr:uid="{00000000-0005-0000-0000-00008E050000}"/>
    <cellStyle name="20% - Accent3 3 3 3 4 2 2" xfId="1424" xr:uid="{00000000-0005-0000-0000-00008F050000}"/>
    <cellStyle name="20% - Accent3 3 3 3 4 2 3" xfId="1425" xr:uid="{00000000-0005-0000-0000-000090050000}"/>
    <cellStyle name="20% - Accent3 3 3 3 4 2 4" xfId="1426" xr:uid="{00000000-0005-0000-0000-000091050000}"/>
    <cellStyle name="20% - Accent3 3 3 3 4 3" xfId="1427" xr:uid="{00000000-0005-0000-0000-000092050000}"/>
    <cellStyle name="20% - Accent3 3 3 3 4 4" xfId="1428" xr:uid="{00000000-0005-0000-0000-000093050000}"/>
    <cellStyle name="20% - Accent3 3 3 3 4 5" xfId="1429" xr:uid="{00000000-0005-0000-0000-000094050000}"/>
    <cellStyle name="20% - Accent3 3 3 3 5" xfId="1430" xr:uid="{00000000-0005-0000-0000-000095050000}"/>
    <cellStyle name="20% - Accent3 3 3 3 5 2" xfId="1431" xr:uid="{00000000-0005-0000-0000-000096050000}"/>
    <cellStyle name="20% - Accent3 3 3 3 5 3" xfId="1432" xr:uid="{00000000-0005-0000-0000-000097050000}"/>
    <cellStyle name="20% - Accent3 3 3 3 5 4" xfId="1433" xr:uid="{00000000-0005-0000-0000-000098050000}"/>
    <cellStyle name="20% - Accent3 3 3 3 6" xfId="1434" xr:uid="{00000000-0005-0000-0000-000099050000}"/>
    <cellStyle name="20% - Accent3 3 3 3 7" xfId="1435" xr:uid="{00000000-0005-0000-0000-00009A050000}"/>
    <cellStyle name="20% - Accent3 3 3 3 8" xfId="1436" xr:uid="{00000000-0005-0000-0000-00009B050000}"/>
    <cellStyle name="20% - Accent3 3 3 4" xfId="1437" xr:uid="{00000000-0005-0000-0000-00009C050000}"/>
    <cellStyle name="20% - Accent3 3 3 4 2" xfId="1438" xr:uid="{00000000-0005-0000-0000-00009D050000}"/>
    <cellStyle name="20% - Accent3 3 3 4 2 2" xfId="1439" xr:uid="{00000000-0005-0000-0000-00009E050000}"/>
    <cellStyle name="20% - Accent3 3 3 4 2 2 2" xfId="1440" xr:uid="{00000000-0005-0000-0000-00009F050000}"/>
    <cellStyle name="20% - Accent3 3 3 4 2 2 3" xfId="1441" xr:uid="{00000000-0005-0000-0000-0000A0050000}"/>
    <cellStyle name="20% - Accent3 3 3 4 2 2 4" xfId="1442" xr:uid="{00000000-0005-0000-0000-0000A1050000}"/>
    <cellStyle name="20% - Accent3 3 3 4 2 3" xfId="1443" xr:uid="{00000000-0005-0000-0000-0000A2050000}"/>
    <cellStyle name="20% - Accent3 3 3 4 2 4" xfId="1444" xr:uid="{00000000-0005-0000-0000-0000A3050000}"/>
    <cellStyle name="20% - Accent3 3 3 4 2 5" xfId="1445" xr:uid="{00000000-0005-0000-0000-0000A4050000}"/>
    <cellStyle name="20% - Accent3 3 3 4 3" xfId="1446" xr:uid="{00000000-0005-0000-0000-0000A5050000}"/>
    <cellStyle name="20% - Accent3 3 3 4 3 2" xfId="1447" xr:uid="{00000000-0005-0000-0000-0000A6050000}"/>
    <cellStyle name="20% - Accent3 3 3 4 3 3" xfId="1448" xr:uid="{00000000-0005-0000-0000-0000A7050000}"/>
    <cellStyle name="20% - Accent3 3 3 4 3 4" xfId="1449" xr:uid="{00000000-0005-0000-0000-0000A8050000}"/>
    <cellStyle name="20% - Accent3 3 3 4 4" xfId="1450" xr:uid="{00000000-0005-0000-0000-0000A9050000}"/>
    <cellStyle name="20% - Accent3 3 3 4 5" xfId="1451" xr:uid="{00000000-0005-0000-0000-0000AA050000}"/>
    <cellStyle name="20% - Accent3 3 3 4 6" xfId="1452" xr:uid="{00000000-0005-0000-0000-0000AB050000}"/>
    <cellStyle name="20% - Accent3 3 3 5" xfId="1453" xr:uid="{00000000-0005-0000-0000-0000AC050000}"/>
    <cellStyle name="20% - Accent3 3 3 5 2" xfId="1454" xr:uid="{00000000-0005-0000-0000-0000AD050000}"/>
    <cellStyle name="20% - Accent3 3 3 5 2 2" xfId="1455" xr:uid="{00000000-0005-0000-0000-0000AE050000}"/>
    <cellStyle name="20% - Accent3 3 3 5 2 3" xfId="1456" xr:uid="{00000000-0005-0000-0000-0000AF050000}"/>
    <cellStyle name="20% - Accent3 3 3 5 2 4" xfId="1457" xr:uid="{00000000-0005-0000-0000-0000B0050000}"/>
    <cellStyle name="20% - Accent3 3 3 5 3" xfId="1458" xr:uid="{00000000-0005-0000-0000-0000B1050000}"/>
    <cellStyle name="20% - Accent3 3 3 5 4" xfId="1459" xr:uid="{00000000-0005-0000-0000-0000B2050000}"/>
    <cellStyle name="20% - Accent3 3 3 5 5" xfId="1460" xr:uid="{00000000-0005-0000-0000-0000B3050000}"/>
    <cellStyle name="20% - Accent3 3 3 6" xfId="1461" xr:uid="{00000000-0005-0000-0000-0000B4050000}"/>
    <cellStyle name="20% - Accent3 3 3 6 2" xfId="1462" xr:uid="{00000000-0005-0000-0000-0000B5050000}"/>
    <cellStyle name="20% - Accent3 3 3 6 2 2" xfId="1463" xr:uid="{00000000-0005-0000-0000-0000B6050000}"/>
    <cellStyle name="20% - Accent3 3 3 6 2 3" xfId="1464" xr:uid="{00000000-0005-0000-0000-0000B7050000}"/>
    <cellStyle name="20% - Accent3 3 3 6 2 4" xfId="1465" xr:uid="{00000000-0005-0000-0000-0000B8050000}"/>
    <cellStyle name="20% - Accent3 3 3 6 3" xfId="1466" xr:uid="{00000000-0005-0000-0000-0000B9050000}"/>
    <cellStyle name="20% - Accent3 3 3 6 4" xfId="1467" xr:uid="{00000000-0005-0000-0000-0000BA050000}"/>
    <cellStyle name="20% - Accent3 3 3 6 5" xfId="1468" xr:uid="{00000000-0005-0000-0000-0000BB050000}"/>
    <cellStyle name="20% - Accent3 3 3 7" xfId="1469" xr:uid="{00000000-0005-0000-0000-0000BC050000}"/>
    <cellStyle name="20% - Accent3 3 3 7 2" xfId="1470" xr:uid="{00000000-0005-0000-0000-0000BD050000}"/>
    <cellStyle name="20% - Accent3 3 3 7 3" xfId="1471" xr:uid="{00000000-0005-0000-0000-0000BE050000}"/>
    <cellStyle name="20% - Accent3 3 3 7 4" xfId="1472" xr:uid="{00000000-0005-0000-0000-0000BF050000}"/>
    <cellStyle name="20% - Accent3 3 3 8" xfId="1473" xr:uid="{00000000-0005-0000-0000-0000C0050000}"/>
    <cellStyle name="20% - Accent3 3 3 9" xfId="1474" xr:uid="{00000000-0005-0000-0000-0000C1050000}"/>
    <cellStyle name="20% - Accent3 3 4" xfId="1475" xr:uid="{00000000-0005-0000-0000-0000C2050000}"/>
    <cellStyle name="20% - Accent3 3 4 2" xfId="1476" xr:uid="{00000000-0005-0000-0000-0000C3050000}"/>
    <cellStyle name="20% - Accent3 3 4 2 2" xfId="1477" xr:uid="{00000000-0005-0000-0000-0000C4050000}"/>
    <cellStyle name="20% - Accent3 3 4 2 2 2" xfId="1478" xr:uid="{00000000-0005-0000-0000-0000C5050000}"/>
    <cellStyle name="20% - Accent3 3 4 2 2 2 2" xfId="1479" xr:uid="{00000000-0005-0000-0000-0000C6050000}"/>
    <cellStyle name="20% - Accent3 3 4 2 2 2 2 2" xfId="1480" xr:uid="{00000000-0005-0000-0000-0000C7050000}"/>
    <cellStyle name="20% - Accent3 3 4 2 2 2 2 3" xfId="1481" xr:uid="{00000000-0005-0000-0000-0000C8050000}"/>
    <cellStyle name="20% - Accent3 3 4 2 2 2 2 4" xfId="1482" xr:uid="{00000000-0005-0000-0000-0000C9050000}"/>
    <cellStyle name="20% - Accent3 3 4 2 2 2 3" xfId="1483" xr:uid="{00000000-0005-0000-0000-0000CA050000}"/>
    <cellStyle name="20% - Accent3 3 4 2 2 2 4" xfId="1484" xr:uid="{00000000-0005-0000-0000-0000CB050000}"/>
    <cellStyle name="20% - Accent3 3 4 2 2 2 5" xfId="1485" xr:uid="{00000000-0005-0000-0000-0000CC050000}"/>
    <cellStyle name="20% - Accent3 3 4 2 2 3" xfId="1486" xr:uid="{00000000-0005-0000-0000-0000CD050000}"/>
    <cellStyle name="20% - Accent3 3 4 2 2 3 2" xfId="1487" xr:uid="{00000000-0005-0000-0000-0000CE050000}"/>
    <cellStyle name="20% - Accent3 3 4 2 2 3 3" xfId="1488" xr:uid="{00000000-0005-0000-0000-0000CF050000}"/>
    <cellStyle name="20% - Accent3 3 4 2 2 3 4" xfId="1489" xr:uid="{00000000-0005-0000-0000-0000D0050000}"/>
    <cellStyle name="20% - Accent3 3 4 2 2 4" xfId="1490" xr:uid="{00000000-0005-0000-0000-0000D1050000}"/>
    <cellStyle name="20% - Accent3 3 4 2 2 5" xfId="1491" xr:uid="{00000000-0005-0000-0000-0000D2050000}"/>
    <cellStyle name="20% - Accent3 3 4 2 2 6" xfId="1492" xr:uid="{00000000-0005-0000-0000-0000D3050000}"/>
    <cellStyle name="20% - Accent3 3 4 2 3" xfId="1493" xr:uid="{00000000-0005-0000-0000-0000D4050000}"/>
    <cellStyle name="20% - Accent3 3 4 2 3 2" xfId="1494" xr:uid="{00000000-0005-0000-0000-0000D5050000}"/>
    <cellStyle name="20% - Accent3 3 4 2 3 2 2" xfId="1495" xr:uid="{00000000-0005-0000-0000-0000D6050000}"/>
    <cellStyle name="20% - Accent3 3 4 2 3 2 3" xfId="1496" xr:uid="{00000000-0005-0000-0000-0000D7050000}"/>
    <cellStyle name="20% - Accent3 3 4 2 3 2 4" xfId="1497" xr:uid="{00000000-0005-0000-0000-0000D8050000}"/>
    <cellStyle name="20% - Accent3 3 4 2 3 3" xfId="1498" xr:uid="{00000000-0005-0000-0000-0000D9050000}"/>
    <cellStyle name="20% - Accent3 3 4 2 3 4" xfId="1499" xr:uid="{00000000-0005-0000-0000-0000DA050000}"/>
    <cellStyle name="20% - Accent3 3 4 2 3 5" xfId="1500" xr:uid="{00000000-0005-0000-0000-0000DB050000}"/>
    <cellStyle name="20% - Accent3 3 4 2 4" xfId="1501" xr:uid="{00000000-0005-0000-0000-0000DC050000}"/>
    <cellStyle name="20% - Accent3 3 4 2 4 2" xfId="1502" xr:uid="{00000000-0005-0000-0000-0000DD050000}"/>
    <cellStyle name="20% - Accent3 3 4 2 4 2 2" xfId="1503" xr:uid="{00000000-0005-0000-0000-0000DE050000}"/>
    <cellStyle name="20% - Accent3 3 4 2 4 2 3" xfId="1504" xr:uid="{00000000-0005-0000-0000-0000DF050000}"/>
    <cellStyle name="20% - Accent3 3 4 2 4 2 4" xfId="1505" xr:uid="{00000000-0005-0000-0000-0000E0050000}"/>
    <cellStyle name="20% - Accent3 3 4 2 4 3" xfId="1506" xr:uid="{00000000-0005-0000-0000-0000E1050000}"/>
    <cellStyle name="20% - Accent3 3 4 2 4 4" xfId="1507" xr:uid="{00000000-0005-0000-0000-0000E2050000}"/>
    <cellStyle name="20% - Accent3 3 4 2 4 5" xfId="1508" xr:uid="{00000000-0005-0000-0000-0000E3050000}"/>
    <cellStyle name="20% - Accent3 3 4 2 5" xfId="1509" xr:uid="{00000000-0005-0000-0000-0000E4050000}"/>
    <cellStyle name="20% - Accent3 3 4 2 5 2" xfId="1510" xr:uid="{00000000-0005-0000-0000-0000E5050000}"/>
    <cellStyle name="20% - Accent3 3 4 2 5 3" xfId="1511" xr:uid="{00000000-0005-0000-0000-0000E6050000}"/>
    <cellStyle name="20% - Accent3 3 4 2 5 4" xfId="1512" xr:uid="{00000000-0005-0000-0000-0000E7050000}"/>
    <cellStyle name="20% - Accent3 3 4 2 6" xfId="1513" xr:uid="{00000000-0005-0000-0000-0000E8050000}"/>
    <cellStyle name="20% - Accent3 3 4 2 7" xfId="1514" xr:uid="{00000000-0005-0000-0000-0000E9050000}"/>
    <cellStyle name="20% - Accent3 3 4 2 8" xfId="1515" xr:uid="{00000000-0005-0000-0000-0000EA050000}"/>
    <cellStyle name="20% - Accent3 3 4 3" xfId="1516" xr:uid="{00000000-0005-0000-0000-0000EB050000}"/>
    <cellStyle name="20% - Accent3 3 4 3 2" xfId="1517" xr:uid="{00000000-0005-0000-0000-0000EC050000}"/>
    <cellStyle name="20% - Accent3 3 4 3 2 2" xfId="1518" xr:uid="{00000000-0005-0000-0000-0000ED050000}"/>
    <cellStyle name="20% - Accent3 3 4 3 2 2 2" xfId="1519" xr:uid="{00000000-0005-0000-0000-0000EE050000}"/>
    <cellStyle name="20% - Accent3 3 4 3 2 2 3" xfId="1520" xr:uid="{00000000-0005-0000-0000-0000EF050000}"/>
    <cellStyle name="20% - Accent3 3 4 3 2 2 4" xfId="1521" xr:uid="{00000000-0005-0000-0000-0000F0050000}"/>
    <cellStyle name="20% - Accent3 3 4 3 2 3" xfId="1522" xr:uid="{00000000-0005-0000-0000-0000F1050000}"/>
    <cellStyle name="20% - Accent3 3 4 3 2 4" xfId="1523" xr:uid="{00000000-0005-0000-0000-0000F2050000}"/>
    <cellStyle name="20% - Accent3 3 4 3 2 5" xfId="1524" xr:uid="{00000000-0005-0000-0000-0000F3050000}"/>
    <cellStyle name="20% - Accent3 3 4 3 3" xfId="1525" xr:uid="{00000000-0005-0000-0000-0000F4050000}"/>
    <cellStyle name="20% - Accent3 3 4 3 3 2" xfId="1526" xr:uid="{00000000-0005-0000-0000-0000F5050000}"/>
    <cellStyle name="20% - Accent3 3 4 3 3 3" xfId="1527" xr:uid="{00000000-0005-0000-0000-0000F6050000}"/>
    <cellStyle name="20% - Accent3 3 4 3 3 4" xfId="1528" xr:uid="{00000000-0005-0000-0000-0000F7050000}"/>
    <cellStyle name="20% - Accent3 3 4 3 4" xfId="1529" xr:uid="{00000000-0005-0000-0000-0000F8050000}"/>
    <cellStyle name="20% - Accent3 3 4 3 5" xfId="1530" xr:uid="{00000000-0005-0000-0000-0000F9050000}"/>
    <cellStyle name="20% - Accent3 3 4 3 6" xfId="1531" xr:uid="{00000000-0005-0000-0000-0000FA050000}"/>
    <cellStyle name="20% - Accent3 3 4 4" xfId="1532" xr:uid="{00000000-0005-0000-0000-0000FB050000}"/>
    <cellStyle name="20% - Accent3 3 4 4 2" xfId="1533" xr:uid="{00000000-0005-0000-0000-0000FC050000}"/>
    <cellStyle name="20% - Accent3 3 4 4 2 2" xfId="1534" xr:uid="{00000000-0005-0000-0000-0000FD050000}"/>
    <cellStyle name="20% - Accent3 3 4 4 2 3" xfId="1535" xr:uid="{00000000-0005-0000-0000-0000FE050000}"/>
    <cellStyle name="20% - Accent3 3 4 4 2 4" xfId="1536" xr:uid="{00000000-0005-0000-0000-0000FF050000}"/>
    <cellStyle name="20% - Accent3 3 4 4 3" xfId="1537" xr:uid="{00000000-0005-0000-0000-000000060000}"/>
    <cellStyle name="20% - Accent3 3 4 4 4" xfId="1538" xr:uid="{00000000-0005-0000-0000-000001060000}"/>
    <cellStyle name="20% - Accent3 3 4 4 5" xfId="1539" xr:uid="{00000000-0005-0000-0000-000002060000}"/>
    <cellStyle name="20% - Accent3 3 4 5" xfId="1540" xr:uid="{00000000-0005-0000-0000-000003060000}"/>
    <cellStyle name="20% - Accent3 3 4 5 2" xfId="1541" xr:uid="{00000000-0005-0000-0000-000004060000}"/>
    <cellStyle name="20% - Accent3 3 4 5 2 2" xfId="1542" xr:uid="{00000000-0005-0000-0000-000005060000}"/>
    <cellStyle name="20% - Accent3 3 4 5 2 3" xfId="1543" xr:uid="{00000000-0005-0000-0000-000006060000}"/>
    <cellStyle name="20% - Accent3 3 4 5 2 4" xfId="1544" xr:uid="{00000000-0005-0000-0000-000007060000}"/>
    <cellStyle name="20% - Accent3 3 4 5 3" xfId="1545" xr:uid="{00000000-0005-0000-0000-000008060000}"/>
    <cellStyle name="20% - Accent3 3 4 5 4" xfId="1546" xr:uid="{00000000-0005-0000-0000-000009060000}"/>
    <cellStyle name="20% - Accent3 3 4 5 5" xfId="1547" xr:uid="{00000000-0005-0000-0000-00000A060000}"/>
    <cellStyle name="20% - Accent3 3 4 6" xfId="1548" xr:uid="{00000000-0005-0000-0000-00000B060000}"/>
    <cellStyle name="20% - Accent3 3 4 6 2" xfId="1549" xr:uid="{00000000-0005-0000-0000-00000C060000}"/>
    <cellStyle name="20% - Accent3 3 4 6 3" xfId="1550" xr:uid="{00000000-0005-0000-0000-00000D060000}"/>
    <cellStyle name="20% - Accent3 3 4 6 4" xfId="1551" xr:uid="{00000000-0005-0000-0000-00000E060000}"/>
    <cellStyle name="20% - Accent3 3 4 7" xfId="1552" xr:uid="{00000000-0005-0000-0000-00000F060000}"/>
    <cellStyle name="20% - Accent3 3 4 8" xfId="1553" xr:uid="{00000000-0005-0000-0000-000010060000}"/>
    <cellStyle name="20% - Accent3 3 4 9" xfId="1554" xr:uid="{00000000-0005-0000-0000-000011060000}"/>
    <cellStyle name="20% - Accent3 3 5" xfId="1555" xr:uid="{00000000-0005-0000-0000-000012060000}"/>
    <cellStyle name="20% - Accent3 3 6" xfId="1556" xr:uid="{00000000-0005-0000-0000-000013060000}"/>
    <cellStyle name="20% - Accent3 3 6 2" xfId="1557" xr:uid="{00000000-0005-0000-0000-000014060000}"/>
    <cellStyle name="20% - Accent3 3 6 2 2" xfId="1558" xr:uid="{00000000-0005-0000-0000-000015060000}"/>
    <cellStyle name="20% - Accent3 3 6 2 2 2" xfId="1559" xr:uid="{00000000-0005-0000-0000-000016060000}"/>
    <cellStyle name="20% - Accent3 3 6 2 2 3" xfId="1560" xr:uid="{00000000-0005-0000-0000-000017060000}"/>
    <cellStyle name="20% - Accent3 3 6 2 2 4" xfId="1561" xr:uid="{00000000-0005-0000-0000-000018060000}"/>
    <cellStyle name="20% - Accent3 3 6 2 3" xfId="1562" xr:uid="{00000000-0005-0000-0000-000019060000}"/>
    <cellStyle name="20% - Accent3 3 6 2 4" xfId="1563" xr:uid="{00000000-0005-0000-0000-00001A060000}"/>
    <cellStyle name="20% - Accent3 3 6 2 5" xfId="1564" xr:uid="{00000000-0005-0000-0000-00001B060000}"/>
    <cellStyle name="20% - Accent3 3 6 3" xfId="1565" xr:uid="{00000000-0005-0000-0000-00001C060000}"/>
    <cellStyle name="20% - Accent3 3 6 3 2" xfId="1566" xr:uid="{00000000-0005-0000-0000-00001D060000}"/>
    <cellStyle name="20% - Accent3 3 6 3 3" xfId="1567" xr:uid="{00000000-0005-0000-0000-00001E060000}"/>
    <cellStyle name="20% - Accent3 3 6 3 4" xfId="1568" xr:uid="{00000000-0005-0000-0000-00001F060000}"/>
    <cellStyle name="20% - Accent3 3 6 4" xfId="1569" xr:uid="{00000000-0005-0000-0000-000020060000}"/>
    <cellStyle name="20% - Accent3 3 6 5" xfId="1570" xr:uid="{00000000-0005-0000-0000-000021060000}"/>
    <cellStyle name="20% - Accent3 3 6 6" xfId="1571" xr:uid="{00000000-0005-0000-0000-000022060000}"/>
    <cellStyle name="20% - Accent3 3 7" xfId="1572" xr:uid="{00000000-0005-0000-0000-000023060000}"/>
    <cellStyle name="20% - Accent3 3 7 2" xfId="1573" xr:uid="{00000000-0005-0000-0000-000024060000}"/>
    <cellStyle name="20% - Accent3 3 7 2 2" xfId="1574" xr:uid="{00000000-0005-0000-0000-000025060000}"/>
    <cellStyle name="20% - Accent3 3 7 2 3" xfId="1575" xr:uid="{00000000-0005-0000-0000-000026060000}"/>
    <cellStyle name="20% - Accent3 3 7 2 4" xfId="1576" xr:uid="{00000000-0005-0000-0000-000027060000}"/>
    <cellStyle name="20% - Accent3 3 7 3" xfId="1577" xr:uid="{00000000-0005-0000-0000-000028060000}"/>
    <cellStyle name="20% - Accent3 3 7 4" xfId="1578" xr:uid="{00000000-0005-0000-0000-000029060000}"/>
    <cellStyle name="20% - Accent3 3 7 5" xfId="1579" xr:uid="{00000000-0005-0000-0000-00002A060000}"/>
    <cellStyle name="20% - Accent3 3 8" xfId="1580" xr:uid="{00000000-0005-0000-0000-00002B060000}"/>
    <cellStyle name="20% - Accent3 3 8 2" xfId="1581" xr:uid="{00000000-0005-0000-0000-00002C060000}"/>
    <cellStyle name="20% - Accent3 3 8 3" xfId="1582" xr:uid="{00000000-0005-0000-0000-00002D060000}"/>
    <cellStyle name="20% - Accent3 3 8 4" xfId="1583" xr:uid="{00000000-0005-0000-0000-00002E060000}"/>
    <cellStyle name="20% - Accent3 3 9" xfId="1584" xr:uid="{00000000-0005-0000-0000-00002F060000}"/>
    <cellStyle name="20% - Accent3 4" xfId="1585" xr:uid="{00000000-0005-0000-0000-000030060000}"/>
    <cellStyle name="20% - Accent3 5" xfId="1586" xr:uid="{00000000-0005-0000-0000-000031060000}"/>
    <cellStyle name="20% - Accent3 5 2" xfId="1587" xr:uid="{00000000-0005-0000-0000-000032060000}"/>
    <cellStyle name="20% - Accent3 5 2 2" xfId="1588" xr:uid="{00000000-0005-0000-0000-000033060000}"/>
    <cellStyle name="20% - Accent3 5 2 2 2" xfId="1589" xr:uid="{00000000-0005-0000-0000-000034060000}"/>
    <cellStyle name="20% - Accent3 5 2 2 2 2" xfId="1590" xr:uid="{00000000-0005-0000-0000-000035060000}"/>
    <cellStyle name="20% - Accent3 5 2 2 2 2 2" xfId="1591" xr:uid="{00000000-0005-0000-0000-000036060000}"/>
    <cellStyle name="20% - Accent3 5 2 2 2 2 3" xfId="1592" xr:uid="{00000000-0005-0000-0000-000037060000}"/>
    <cellStyle name="20% - Accent3 5 2 2 2 2 4" xfId="1593" xr:uid="{00000000-0005-0000-0000-000038060000}"/>
    <cellStyle name="20% - Accent3 5 2 2 2 3" xfId="1594" xr:uid="{00000000-0005-0000-0000-000039060000}"/>
    <cellStyle name="20% - Accent3 5 2 2 2 4" xfId="1595" xr:uid="{00000000-0005-0000-0000-00003A060000}"/>
    <cellStyle name="20% - Accent3 5 2 2 2 5" xfId="1596" xr:uid="{00000000-0005-0000-0000-00003B060000}"/>
    <cellStyle name="20% - Accent3 5 2 2 3" xfId="1597" xr:uid="{00000000-0005-0000-0000-00003C060000}"/>
    <cellStyle name="20% - Accent3 5 2 2 3 2" xfId="1598" xr:uid="{00000000-0005-0000-0000-00003D060000}"/>
    <cellStyle name="20% - Accent3 5 2 2 3 3" xfId="1599" xr:uid="{00000000-0005-0000-0000-00003E060000}"/>
    <cellStyle name="20% - Accent3 5 2 2 3 4" xfId="1600" xr:uid="{00000000-0005-0000-0000-00003F060000}"/>
    <cellStyle name="20% - Accent3 5 2 2 4" xfId="1601" xr:uid="{00000000-0005-0000-0000-000040060000}"/>
    <cellStyle name="20% - Accent3 5 2 2 5" xfId="1602" xr:uid="{00000000-0005-0000-0000-000041060000}"/>
    <cellStyle name="20% - Accent3 5 2 2 6" xfId="1603" xr:uid="{00000000-0005-0000-0000-000042060000}"/>
    <cellStyle name="20% - Accent3 5 2 3" xfId="1604" xr:uid="{00000000-0005-0000-0000-000043060000}"/>
    <cellStyle name="20% - Accent3 5 2 3 2" xfId="1605" xr:uid="{00000000-0005-0000-0000-000044060000}"/>
    <cellStyle name="20% - Accent3 5 2 3 2 2" xfId="1606" xr:uid="{00000000-0005-0000-0000-000045060000}"/>
    <cellStyle name="20% - Accent3 5 2 3 2 3" xfId="1607" xr:uid="{00000000-0005-0000-0000-000046060000}"/>
    <cellStyle name="20% - Accent3 5 2 3 2 4" xfId="1608" xr:uid="{00000000-0005-0000-0000-000047060000}"/>
    <cellStyle name="20% - Accent3 5 2 3 3" xfId="1609" xr:uid="{00000000-0005-0000-0000-000048060000}"/>
    <cellStyle name="20% - Accent3 5 2 3 4" xfId="1610" xr:uid="{00000000-0005-0000-0000-000049060000}"/>
    <cellStyle name="20% - Accent3 5 2 3 5" xfId="1611" xr:uid="{00000000-0005-0000-0000-00004A060000}"/>
    <cellStyle name="20% - Accent3 5 2 4" xfId="1612" xr:uid="{00000000-0005-0000-0000-00004B060000}"/>
    <cellStyle name="20% - Accent3 5 2 4 2" xfId="1613" xr:uid="{00000000-0005-0000-0000-00004C060000}"/>
    <cellStyle name="20% - Accent3 5 2 4 2 2" xfId="1614" xr:uid="{00000000-0005-0000-0000-00004D060000}"/>
    <cellStyle name="20% - Accent3 5 2 4 2 3" xfId="1615" xr:uid="{00000000-0005-0000-0000-00004E060000}"/>
    <cellStyle name="20% - Accent3 5 2 4 2 4" xfId="1616" xr:uid="{00000000-0005-0000-0000-00004F060000}"/>
    <cellStyle name="20% - Accent3 5 2 4 3" xfId="1617" xr:uid="{00000000-0005-0000-0000-000050060000}"/>
    <cellStyle name="20% - Accent3 5 2 4 4" xfId="1618" xr:uid="{00000000-0005-0000-0000-000051060000}"/>
    <cellStyle name="20% - Accent3 5 2 4 5" xfId="1619" xr:uid="{00000000-0005-0000-0000-000052060000}"/>
    <cellStyle name="20% - Accent3 5 2 5" xfId="1620" xr:uid="{00000000-0005-0000-0000-000053060000}"/>
    <cellStyle name="20% - Accent3 5 2 5 2" xfId="1621" xr:uid="{00000000-0005-0000-0000-000054060000}"/>
    <cellStyle name="20% - Accent3 5 2 5 3" xfId="1622" xr:uid="{00000000-0005-0000-0000-000055060000}"/>
    <cellStyle name="20% - Accent3 5 2 5 4" xfId="1623" xr:uid="{00000000-0005-0000-0000-000056060000}"/>
    <cellStyle name="20% - Accent3 5 2 6" xfId="1624" xr:uid="{00000000-0005-0000-0000-000057060000}"/>
    <cellStyle name="20% - Accent3 5 2 7" xfId="1625" xr:uid="{00000000-0005-0000-0000-000058060000}"/>
    <cellStyle name="20% - Accent3 5 2 8" xfId="1626" xr:uid="{00000000-0005-0000-0000-000059060000}"/>
    <cellStyle name="20% - Accent3 5 3" xfId="1627" xr:uid="{00000000-0005-0000-0000-00005A060000}"/>
    <cellStyle name="20% - Accent3 5 3 2" xfId="1628" xr:uid="{00000000-0005-0000-0000-00005B060000}"/>
    <cellStyle name="20% - Accent3 5 3 2 2" xfId="1629" xr:uid="{00000000-0005-0000-0000-00005C060000}"/>
    <cellStyle name="20% - Accent3 5 3 2 2 2" xfId="1630" xr:uid="{00000000-0005-0000-0000-00005D060000}"/>
    <cellStyle name="20% - Accent3 5 3 2 2 3" xfId="1631" xr:uid="{00000000-0005-0000-0000-00005E060000}"/>
    <cellStyle name="20% - Accent3 5 3 2 2 4" xfId="1632" xr:uid="{00000000-0005-0000-0000-00005F060000}"/>
    <cellStyle name="20% - Accent3 5 3 2 3" xfId="1633" xr:uid="{00000000-0005-0000-0000-000060060000}"/>
    <cellStyle name="20% - Accent3 5 3 2 4" xfId="1634" xr:uid="{00000000-0005-0000-0000-000061060000}"/>
    <cellStyle name="20% - Accent3 5 3 2 5" xfId="1635" xr:uid="{00000000-0005-0000-0000-000062060000}"/>
    <cellStyle name="20% - Accent3 5 3 3" xfId="1636" xr:uid="{00000000-0005-0000-0000-000063060000}"/>
    <cellStyle name="20% - Accent3 5 3 3 2" xfId="1637" xr:uid="{00000000-0005-0000-0000-000064060000}"/>
    <cellStyle name="20% - Accent3 5 3 3 3" xfId="1638" xr:uid="{00000000-0005-0000-0000-000065060000}"/>
    <cellStyle name="20% - Accent3 5 3 3 4" xfId="1639" xr:uid="{00000000-0005-0000-0000-000066060000}"/>
    <cellStyle name="20% - Accent3 5 3 4" xfId="1640" xr:uid="{00000000-0005-0000-0000-000067060000}"/>
    <cellStyle name="20% - Accent3 5 3 5" xfId="1641" xr:uid="{00000000-0005-0000-0000-000068060000}"/>
    <cellStyle name="20% - Accent3 5 3 6" xfId="1642" xr:uid="{00000000-0005-0000-0000-000069060000}"/>
    <cellStyle name="20% - Accent3 5 4" xfId="1643" xr:uid="{00000000-0005-0000-0000-00006A060000}"/>
    <cellStyle name="20% - Accent3 5 4 2" xfId="1644" xr:uid="{00000000-0005-0000-0000-00006B060000}"/>
    <cellStyle name="20% - Accent3 5 4 2 2" xfId="1645" xr:uid="{00000000-0005-0000-0000-00006C060000}"/>
    <cellStyle name="20% - Accent3 5 4 2 3" xfId="1646" xr:uid="{00000000-0005-0000-0000-00006D060000}"/>
    <cellStyle name="20% - Accent3 5 4 2 4" xfId="1647" xr:uid="{00000000-0005-0000-0000-00006E060000}"/>
    <cellStyle name="20% - Accent3 5 4 3" xfId="1648" xr:uid="{00000000-0005-0000-0000-00006F060000}"/>
    <cellStyle name="20% - Accent3 5 4 4" xfId="1649" xr:uid="{00000000-0005-0000-0000-000070060000}"/>
    <cellStyle name="20% - Accent3 5 4 5" xfId="1650" xr:uid="{00000000-0005-0000-0000-000071060000}"/>
    <cellStyle name="20% - Accent3 5 5" xfId="1651" xr:uid="{00000000-0005-0000-0000-000072060000}"/>
    <cellStyle name="20% - Accent3 5 5 2" xfId="1652" xr:uid="{00000000-0005-0000-0000-000073060000}"/>
    <cellStyle name="20% - Accent3 5 5 2 2" xfId="1653" xr:uid="{00000000-0005-0000-0000-000074060000}"/>
    <cellStyle name="20% - Accent3 5 5 2 3" xfId="1654" xr:uid="{00000000-0005-0000-0000-000075060000}"/>
    <cellStyle name="20% - Accent3 5 5 2 4" xfId="1655" xr:uid="{00000000-0005-0000-0000-000076060000}"/>
    <cellStyle name="20% - Accent3 5 5 3" xfId="1656" xr:uid="{00000000-0005-0000-0000-000077060000}"/>
    <cellStyle name="20% - Accent3 5 5 4" xfId="1657" xr:uid="{00000000-0005-0000-0000-000078060000}"/>
    <cellStyle name="20% - Accent3 5 5 5" xfId="1658" xr:uid="{00000000-0005-0000-0000-000079060000}"/>
    <cellStyle name="20% - Accent3 5 6" xfId="1659" xr:uid="{00000000-0005-0000-0000-00007A060000}"/>
    <cellStyle name="20% - Accent3 5 6 2" xfId="1660" xr:uid="{00000000-0005-0000-0000-00007B060000}"/>
    <cellStyle name="20% - Accent3 5 6 3" xfId="1661" xr:uid="{00000000-0005-0000-0000-00007C060000}"/>
    <cellStyle name="20% - Accent3 5 6 4" xfId="1662" xr:uid="{00000000-0005-0000-0000-00007D060000}"/>
    <cellStyle name="20% - Accent3 5 7" xfId="1663" xr:uid="{00000000-0005-0000-0000-00007E060000}"/>
    <cellStyle name="20% - Accent3 5 8" xfId="1664" xr:uid="{00000000-0005-0000-0000-00007F060000}"/>
    <cellStyle name="20% - Accent3 5 9" xfId="1665" xr:uid="{00000000-0005-0000-0000-000080060000}"/>
    <cellStyle name="20% - Accent3 6" xfId="1666" xr:uid="{00000000-0005-0000-0000-000081060000}"/>
    <cellStyle name="20% - Accent3 6 2" xfId="1667" xr:uid="{00000000-0005-0000-0000-000082060000}"/>
    <cellStyle name="20% - Accent3 6 2 2" xfId="1668" xr:uid="{00000000-0005-0000-0000-000083060000}"/>
    <cellStyle name="20% - Accent3 6 2 2 2" xfId="1669" xr:uid="{00000000-0005-0000-0000-000084060000}"/>
    <cellStyle name="20% - Accent3 6 2 2 2 2" xfId="1670" xr:uid="{00000000-0005-0000-0000-000085060000}"/>
    <cellStyle name="20% - Accent3 6 2 2 2 2 2" xfId="1671" xr:uid="{00000000-0005-0000-0000-000086060000}"/>
    <cellStyle name="20% - Accent3 6 2 2 2 2 3" xfId="1672" xr:uid="{00000000-0005-0000-0000-000087060000}"/>
    <cellStyle name="20% - Accent3 6 2 2 2 2 4" xfId="1673" xr:uid="{00000000-0005-0000-0000-000088060000}"/>
    <cellStyle name="20% - Accent3 6 2 2 2 3" xfId="1674" xr:uid="{00000000-0005-0000-0000-000089060000}"/>
    <cellStyle name="20% - Accent3 6 2 2 2 4" xfId="1675" xr:uid="{00000000-0005-0000-0000-00008A060000}"/>
    <cellStyle name="20% - Accent3 6 2 2 2 5" xfId="1676" xr:uid="{00000000-0005-0000-0000-00008B060000}"/>
    <cellStyle name="20% - Accent3 6 2 2 3" xfId="1677" xr:uid="{00000000-0005-0000-0000-00008C060000}"/>
    <cellStyle name="20% - Accent3 6 2 2 3 2" xfId="1678" xr:uid="{00000000-0005-0000-0000-00008D060000}"/>
    <cellStyle name="20% - Accent3 6 2 2 3 3" xfId="1679" xr:uid="{00000000-0005-0000-0000-00008E060000}"/>
    <cellStyle name="20% - Accent3 6 2 2 3 4" xfId="1680" xr:uid="{00000000-0005-0000-0000-00008F060000}"/>
    <cellStyle name="20% - Accent3 6 2 2 4" xfId="1681" xr:uid="{00000000-0005-0000-0000-000090060000}"/>
    <cellStyle name="20% - Accent3 6 2 2 5" xfId="1682" xr:uid="{00000000-0005-0000-0000-000091060000}"/>
    <cellStyle name="20% - Accent3 6 2 2 6" xfId="1683" xr:uid="{00000000-0005-0000-0000-000092060000}"/>
    <cellStyle name="20% - Accent3 6 2 3" xfId="1684" xr:uid="{00000000-0005-0000-0000-000093060000}"/>
    <cellStyle name="20% - Accent3 6 2 3 2" xfId="1685" xr:uid="{00000000-0005-0000-0000-000094060000}"/>
    <cellStyle name="20% - Accent3 6 2 3 2 2" xfId="1686" xr:uid="{00000000-0005-0000-0000-000095060000}"/>
    <cellStyle name="20% - Accent3 6 2 3 2 3" xfId="1687" xr:uid="{00000000-0005-0000-0000-000096060000}"/>
    <cellStyle name="20% - Accent3 6 2 3 2 4" xfId="1688" xr:uid="{00000000-0005-0000-0000-000097060000}"/>
    <cellStyle name="20% - Accent3 6 2 3 3" xfId="1689" xr:uid="{00000000-0005-0000-0000-000098060000}"/>
    <cellStyle name="20% - Accent3 6 2 3 4" xfId="1690" xr:uid="{00000000-0005-0000-0000-000099060000}"/>
    <cellStyle name="20% - Accent3 6 2 3 5" xfId="1691" xr:uid="{00000000-0005-0000-0000-00009A060000}"/>
    <cellStyle name="20% - Accent3 6 2 4" xfId="1692" xr:uid="{00000000-0005-0000-0000-00009B060000}"/>
    <cellStyle name="20% - Accent3 6 2 4 2" xfId="1693" xr:uid="{00000000-0005-0000-0000-00009C060000}"/>
    <cellStyle name="20% - Accent3 6 2 4 2 2" xfId="1694" xr:uid="{00000000-0005-0000-0000-00009D060000}"/>
    <cellStyle name="20% - Accent3 6 2 4 2 3" xfId="1695" xr:uid="{00000000-0005-0000-0000-00009E060000}"/>
    <cellStyle name="20% - Accent3 6 2 4 2 4" xfId="1696" xr:uid="{00000000-0005-0000-0000-00009F060000}"/>
    <cellStyle name="20% - Accent3 6 2 4 3" xfId="1697" xr:uid="{00000000-0005-0000-0000-0000A0060000}"/>
    <cellStyle name="20% - Accent3 6 2 4 4" xfId="1698" xr:uid="{00000000-0005-0000-0000-0000A1060000}"/>
    <cellStyle name="20% - Accent3 6 2 4 5" xfId="1699" xr:uid="{00000000-0005-0000-0000-0000A2060000}"/>
    <cellStyle name="20% - Accent3 6 2 5" xfId="1700" xr:uid="{00000000-0005-0000-0000-0000A3060000}"/>
    <cellStyle name="20% - Accent3 6 2 5 2" xfId="1701" xr:uid="{00000000-0005-0000-0000-0000A4060000}"/>
    <cellStyle name="20% - Accent3 6 2 5 3" xfId="1702" xr:uid="{00000000-0005-0000-0000-0000A5060000}"/>
    <cellStyle name="20% - Accent3 6 2 5 4" xfId="1703" xr:uid="{00000000-0005-0000-0000-0000A6060000}"/>
    <cellStyle name="20% - Accent3 6 2 6" xfId="1704" xr:uid="{00000000-0005-0000-0000-0000A7060000}"/>
    <cellStyle name="20% - Accent3 6 2 7" xfId="1705" xr:uid="{00000000-0005-0000-0000-0000A8060000}"/>
    <cellStyle name="20% - Accent3 6 2 8" xfId="1706" xr:uid="{00000000-0005-0000-0000-0000A9060000}"/>
    <cellStyle name="20% - Accent3 6 3" xfId="1707" xr:uid="{00000000-0005-0000-0000-0000AA060000}"/>
    <cellStyle name="20% - Accent3 6 3 2" xfId="1708" xr:uid="{00000000-0005-0000-0000-0000AB060000}"/>
    <cellStyle name="20% - Accent3 6 3 2 2" xfId="1709" xr:uid="{00000000-0005-0000-0000-0000AC060000}"/>
    <cellStyle name="20% - Accent3 6 3 2 2 2" xfId="1710" xr:uid="{00000000-0005-0000-0000-0000AD060000}"/>
    <cellStyle name="20% - Accent3 6 3 2 2 3" xfId="1711" xr:uid="{00000000-0005-0000-0000-0000AE060000}"/>
    <cellStyle name="20% - Accent3 6 3 2 2 4" xfId="1712" xr:uid="{00000000-0005-0000-0000-0000AF060000}"/>
    <cellStyle name="20% - Accent3 6 3 2 3" xfId="1713" xr:uid="{00000000-0005-0000-0000-0000B0060000}"/>
    <cellStyle name="20% - Accent3 6 3 2 4" xfId="1714" xr:uid="{00000000-0005-0000-0000-0000B1060000}"/>
    <cellStyle name="20% - Accent3 6 3 2 5" xfId="1715" xr:uid="{00000000-0005-0000-0000-0000B2060000}"/>
    <cellStyle name="20% - Accent3 6 3 3" xfId="1716" xr:uid="{00000000-0005-0000-0000-0000B3060000}"/>
    <cellStyle name="20% - Accent3 6 3 3 2" xfId="1717" xr:uid="{00000000-0005-0000-0000-0000B4060000}"/>
    <cellStyle name="20% - Accent3 6 3 3 3" xfId="1718" xr:uid="{00000000-0005-0000-0000-0000B5060000}"/>
    <cellStyle name="20% - Accent3 6 3 3 4" xfId="1719" xr:uid="{00000000-0005-0000-0000-0000B6060000}"/>
    <cellStyle name="20% - Accent3 6 3 4" xfId="1720" xr:uid="{00000000-0005-0000-0000-0000B7060000}"/>
    <cellStyle name="20% - Accent3 6 3 5" xfId="1721" xr:uid="{00000000-0005-0000-0000-0000B8060000}"/>
    <cellStyle name="20% - Accent3 6 3 6" xfId="1722" xr:uid="{00000000-0005-0000-0000-0000B9060000}"/>
    <cellStyle name="20% - Accent3 6 4" xfId="1723" xr:uid="{00000000-0005-0000-0000-0000BA060000}"/>
    <cellStyle name="20% - Accent3 6 4 2" xfId="1724" xr:uid="{00000000-0005-0000-0000-0000BB060000}"/>
    <cellStyle name="20% - Accent3 6 4 2 2" xfId="1725" xr:uid="{00000000-0005-0000-0000-0000BC060000}"/>
    <cellStyle name="20% - Accent3 6 4 2 3" xfId="1726" xr:uid="{00000000-0005-0000-0000-0000BD060000}"/>
    <cellStyle name="20% - Accent3 6 4 2 4" xfId="1727" xr:uid="{00000000-0005-0000-0000-0000BE060000}"/>
    <cellStyle name="20% - Accent3 6 4 3" xfId="1728" xr:uid="{00000000-0005-0000-0000-0000BF060000}"/>
    <cellStyle name="20% - Accent3 6 4 4" xfId="1729" xr:uid="{00000000-0005-0000-0000-0000C0060000}"/>
    <cellStyle name="20% - Accent3 6 4 5" xfId="1730" xr:uid="{00000000-0005-0000-0000-0000C1060000}"/>
    <cellStyle name="20% - Accent3 6 5" xfId="1731" xr:uid="{00000000-0005-0000-0000-0000C2060000}"/>
    <cellStyle name="20% - Accent3 6 5 2" xfId="1732" xr:uid="{00000000-0005-0000-0000-0000C3060000}"/>
    <cellStyle name="20% - Accent3 6 5 2 2" xfId="1733" xr:uid="{00000000-0005-0000-0000-0000C4060000}"/>
    <cellStyle name="20% - Accent3 6 5 2 3" xfId="1734" xr:uid="{00000000-0005-0000-0000-0000C5060000}"/>
    <cellStyle name="20% - Accent3 6 5 2 4" xfId="1735" xr:uid="{00000000-0005-0000-0000-0000C6060000}"/>
    <cellStyle name="20% - Accent3 6 5 3" xfId="1736" xr:uid="{00000000-0005-0000-0000-0000C7060000}"/>
    <cellStyle name="20% - Accent3 6 5 4" xfId="1737" xr:uid="{00000000-0005-0000-0000-0000C8060000}"/>
    <cellStyle name="20% - Accent3 6 5 5" xfId="1738" xr:uid="{00000000-0005-0000-0000-0000C9060000}"/>
    <cellStyle name="20% - Accent3 6 6" xfId="1739" xr:uid="{00000000-0005-0000-0000-0000CA060000}"/>
    <cellStyle name="20% - Accent3 6 6 2" xfId="1740" xr:uid="{00000000-0005-0000-0000-0000CB060000}"/>
    <cellStyle name="20% - Accent3 6 6 3" xfId="1741" xr:uid="{00000000-0005-0000-0000-0000CC060000}"/>
    <cellStyle name="20% - Accent3 6 6 4" xfId="1742" xr:uid="{00000000-0005-0000-0000-0000CD060000}"/>
    <cellStyle name="20% - Accent3 6 7" xfId="1743" xr:uid="{00000000-0005-0000-0000-0000CE060000}"/>
    <cellStyle name="20% - Accent3 6 8" xfId="1744" xr:uid="{00000000-0005-0000-0000-0000CF060000}"/>
    <cellStyle name="20% - Accent3 6 9" xfId="1745" xr:uid="{00000000-0005-0000-0000-0000D0060000}"/>
    <cellStyle name="20% - Accent3 7" xfId="1746" xr:uid="{00000000-0005-0000-0000-0000D1060000}"/>
    <cellStyle name="20% - Accent3 8" xfId="1747" xr:uid="{00000000-0005-0000-0000-0000D2060000}"/>
    <cellStyle name="20% - Accent3 8 2" xfId="1748" xr:uid="{00000000-0005-0000-0000-0000D3060000}"/>
    <cellStyle name="20% - Accent3 8 3" xfId="1749" xr:uid="{00000000-0005-0000-0000-0000D4060000}"/>
    <cellStyle name="20% - Accent3 8 3 2" xfId="1750" xr:uid="{00000000-0005-0000-0000-0000D5060000}"/>
    <cellStyle name="20% - Accent3 8 3 2 2" xfId="1751" xr:uid="{00000000-0005-0000-0000-0000D6060000}"/>
    <cellStyle name="20% - Accent3 8 3 2 2 2" xfId="1752" xr:uid="{00000000-0005-0000-0000-0000D7060000}"/>
    <cellStyle name="20% - Accent3 8 3 2 2 3" xfId="1753" xr:uid="{00000000-0005-0000-0000-0000D8060000}"/>
    <cellStyle name="20% - Accent3 8 3 2 2 4" xfId="1754" xr:uid="{00000000-0005-0000-0000-0000D9060000}"/>
    <cellStyle name="20% - Accent3 8 3 2 3" xfId="1755" xr:uid="{00000000-0005-0000-0000-0000DA060000}"/>
    <cellStyle name="20% - Accent3 8 3 2 4" xfId="1756" xr:uid="{00000000-0005-0000-0000-0000DB060000}"/>
    <cellStyle name="20% - Accent3 8 3 2 5" xfId="1757" xr:uid="{00000000-0005-0000-0000-0000DC060000}"/>
    <cellStyle name="20% - Accent3 8 3 3" xfId="1758" xr:uid="{00000000-0005-0000-0000-0000DD060000}"/>
    <cellStyle name="20% - Accent3 8 3 3 2" xfId="1759" xr:uid="{00000000-0005-0000-0000-0000DE060000}"/>
    <cellStyle name="20% - Accent3 8 3 3 3" xfId="1760" xr:uid="{00000000-0005-0000-0000-0000DF060000}"/>
    <cellStyle name="20% - Accent3 8 3 3 4" xfId="1761" xr:uid="{00000000-0005-0000-0000-0000E0060000}"/>
    <cellStyle name="20% - Accent3 8 3 4" xfId="1762" xr:uid="{00000000-0005-0000-0000-0000E1060000}"/>
    <cellStyle name="20% - Accent3 8 3 5" xfId="1763" xr:uid="{00000000-0005-0000-0000-0000E2060000}"/>
    <cellStyle name="20% - Accent3 8 3 6" xfId="1764" xr:uid="{00000000-0005-0000-0000-0000E3060000}"/>
    <cellStyle name="20% - Accent3 8 4" xfId="1765" xr:uid="{00000000-0005-0000-0000-0000E4060000}"/>
    <cellStyle name="20% - Accent3 8 4 2" xfId="1766" xr:uid="{00000000-0005-0000-0000-0000E5060000}"/>
    <cellStyle name="20% - Accent3 8 4 2 2" xfId="1767" xr:uid="{00000000-0005-0000-0000-0000E6060000}"/>
    <cellStyle name="20% - Accent3 8 4 2 3" xfId="1768" xr:uid="{00000000-0005-0000-0000-0000E7060000}"/>
    <cellStyle name="20% - Accent3 8 4 2 4" xfId="1769" xr:uid="{00000000-0005-0000-0000-0000E8060000}"/>
    <cellStyle name="20% - Accent3 8 4 3" xfId="1770" xr:uid="{00000000-0005-0000-0000-0000E9060000}"/>
    <cellStyle name="20% - Accent3 8 4 4" xfId="1771" xr:uid="{00000000-0005-0000-0000-0000EA060000}"/>
    <cellStyle name="20% - Accent3 8 4 5" xfId="1772" xr:uid="{00000000-0005-0000-0000-0000EB060000}"/>
    <cellStyle name="20% - Accent3 8 5" xfId="1773" xr:uid="{00000000-0005-0000-0000-0000EC060000}"/>
    <cellStyle name="20% - Accent3 8 5 2" xfId="1774" xr:uid="{00000000-0005-0000-0000-0000ED060000}"/>
    <cellStyle name="20% - Accent3 8 5 2 2" xfId="1775" xr:uid="{00000000-0005-0000-0000-0000EE060000}"/>
    <cellStyle name="20% - Accent3 8 5 2 3" xfId="1776" xr:uid="{00000000-0005-0000-0000-0000EF060000}"/>
    <cellStyle name="20% - Accent3 8 5 2 4" xfId="1777" xr:uid="{00000000-0005-0000-0000-0000F0060000}"/>
    <cellStyle name="20% - Accent3 8 5 3" xfId="1778" xr:uid="{00000000-0005-0000-0000-0000F1060000}"/>
    <cellStyle name="20% - Accent3 8 5 4" xfId="1779" xr:uid="{00000000-0005-0000-0000-0000F2060000}"/>
    <cellStyle name="20% - Accent3 8 5 5" xfId="1780" xr:uid="{00000000-0005-0000-0000-0000F3060000}"/>
    <cellStyle name="20% - Accent3 8 6" xfId="1781" xr:uid="{00000000-0005-0000-0000-0000F4060000}"/>
    <cellStyle name="20% - Accent3 8 6 2" xfId="1782" xr:uid="{00000000-0005-0000-0000-0000F5060000}"/>
    <cellStyle name="20% - Accent3 8 6 3" xfId="1783" xr:uid="{00000000-0005-0000-0000-0000F6060000}"/>
    <cellStyle name="20% - Accent3 8 6 4" xfId="1784" xr:uid="{00000000-0005-0000-0000-0000F7060000}"/>
    <cellStyle name="20% - Accent3 8 7" xfId="1785" xr:uid="{00000000-0005-0000-0000-0000F8060000}"/>
    <cellStyle name="20% - Accent3 8 8" xfId="1786" xr:uid="{00000000-0005-0000-0000-0000F9060000}"/>
    <cellStyle name="20% - Accent3 8 9" xfId="1787" xr:uid="{00000000-0005-0000-0000-0000FA060000}"/>
    <cellStyle name="20% - Accent3 9" xfId="1788" xr:uid="{00000000-0005-0000-0000-0000FB060000}"/>
    <cellStyle name="20% - Accent3 9 2" xfId="1789" xr:uid="{00000000-0005-0000-0000-0000FC060000}"/>
    <cellStyle name="20% - Accent3 9 2 2" xfId="1790" xr:uid="{00000000-0005-0000-0000-0000FD060000}"/>
    <cellStyle name="20% - Accent3 9 2 2 2" xfId="1791" xr:uid="{00000000-0005-0000-0000-0000FE060000}"/>
    <cellStyle name="20% - Accent3 9 2 2 2 2" xfId="1792" xr:uid="{00000000-0005-0000-0000-0000FF060000}"/>
    <cellStyle name="20% - Accent3 9 2 2 2 3" xfId="1793" xr:uid="{00000000-0005-0000-0000-000000070000}"/>
    <cellStyle name="20% - Accent3 9 2 2 2 4" xfId="1794" xr:uid="{00000000-0005-0000-0000-000001070000}"/>
    <cellStyle name="20% - Accent3 9 2 2 3" xfId="1795" xr:uid="{00000000-0005-0000-0000-000002070000}"/>
    <cellStyle name="20% - Accent3 9 2 2 4" xfId="1796" xr:uid="{00000000-0005-0000-0000-000003070000}"/>
    <cellStyle name="20% - Accent3 9 2 2 5" xfId="1797" xr:uid="{00000000-0005-0000-0000-000004070000}"/>
    <cellStyle name="20% - Accent3 9 2 3" xfId="1798" xr:uid="{00000000-0005-0000-0000-000005070000}"/>
    <cellStyle name="20% - Accent3 9 2 3 2" xfId="1799" xr:uid="{00000000-0005-0000-0000-000006070000}"/>
    <cellStyle name="20% - Accent3 9 2 3 3" xfId="1800" xr:uid="{00000000-0005-0000-0000-000007070000}"/>
    <cellStyle name="20% - Accent3 9 2 3 4" xfId="1801" xr:uid="{00000000-0005-0000-0000-000008070000}"/>
    <cellStyle name="20% - Accent3 9 2 4" xfId="1802" xr:uid="{00000000-0005-0000-0000-000009070000}"/>
    <cellStyle name="20% - Accent3 9 2 5" xfId="1803" xr:uid="{00000000-0005-0000-0000-00000A070000}"/>
    <cellStyle name="20% - Accent3 9 2 6" xfId="1804" xr:uid="{00000000-0005-0000-0000-00000B070000}"/>
    <cellStyle name="20% - Accent3 9 3" xfId="1805" xr:uid="{00000000-0005-0000-0000-00000C070000}"/>
    <cellStyle name="20% - Accent3 9 3 2" xfId="1806" xr:uid="{00000000-0005-0000-0000-00000D070000}"/>
    <cellStyle name="20% - Accent3 9 3 2 2" xfId="1807" xr:uid="{00000000-0005-0000-0000-00000E070000}"/>
    <cellStyle name="20% - Accent3 9 3 2 3" xfId="1808" xr:uid="{00000000-0005-0000-0000-00000F070000}"/>
    <cellStyle name="20% - Accent3 9 3 2 4" xfId="1809" xr:uid="{00000000-0005-0000-0000-000010070000}"/>
    <cellStyle name="20% - Accent3 9 3 3" xfId="1810" xr:uid="{00000000-0005-0000-0000-000011070000}"/>
    <cellStyle name="20% - Accent3 9 3 4" xfId="1811" xr:uid="{00000000-0005-0000-0000-000012070000}"/>
    <cellStyle name="20% - Accent3 9 3 5" xfId="1812" xr:uid="{00000000-0005-0000-0000-000013070000}"/>
    <cellStyle name="20% - Accent3 9 4" xfId="1813" xr:uid="{00000000-0005-0000-0000-000014070000}"/>
    <cellStyle name="20% - Accent3 9 4 2" xfId="1814" xr:uid="{00000000-0005-0000-0000-000015070000}"/>
    <cellStyle name="20% - Accent3 9 4 2 2" xfId="1815" xr:uid="{00000000-0005-0000-0000-000016070000}"/>
    <cellStyle name="20% - Accent3 9 4 2 3" xfId="1816" xr:uid="{00000000-0005-0000-0000-000017070000}"/>
    <cellStyle name="20% - Accent3 9 4 2 4" xfId="1817" xr:uid="{00000000-0005-0000-0000-000018070000}"/>
    <cellStyle name="20% - Accent3 9 4 3" xfId="1818" xr:uid="{00000000-0005-0000-0000-000019070000}"/>
    <cellStyle name="20% - Accent3 9 4 4" xfId="1819" xr:uid="{00000000-0005-0000-0000-00001A070000}"/>
    <cellStyle name="20% - Accent3 9 4 5" xfId="1820" xr:uid="{00000000-0005-0000-0000-00001B070000}"/>
    <cellStyle name="20% - Accent3 9 5" xfId="1821" xr:uid="{00000000-0005-0000-0000-00001C070000}"/>
    <cellStyle name="20% - Accent3 9 5 2" xfId="1822" xr:uid="{00000000-0005-0000-0000-00001D070000}"/>
    <cellStyle name="20% - Accent3 9 5 3" xfId="1823" xr:uid="{00000000-0005-0000-0000-00001E070000}"/>
    <cellStyle name="20% - Accent3 9 5 4" xfId="1824" xr:uid="{00000000-0005-0000-0000-00001F070000}"/>
    <cellStyle name="20% - Accent3 9 6" xfId="1825" xr:uid="{00000000-0005-0000-0000-000020070000}"/>
    <cellStyle name="20% - Accent3 9 7" xfId="1826" xr:uid="{00000000-0005-0000-0000-000021070000}"/>
    <cellStyle name="20% - Accent3 9 8" xfId="1827" xr:uid="{00000000-0005-0000-0000-000022070000}"/>
    <cellStyle name="20% - Accent4" xfId="1828" builtinId="42" customBuiltin="1"/>
    <cellStyle name="20% - Accent4 10" xfId="1829" xr:uid="{00000000-0005-0000-0000-000024070000}"/>
    <cellStyle name="20% - Accent4 10 2" xfId="1830" xr:uid="{00000000-0005-0000-0000-000025070000}"/>
    <cellStyle name="20% - Accent4 10 2 2" xfId="1831" xr:uid="{00000000-0005-0000-0000-000026070000}"/>
    <cellStyle name="20% - Accent4 10 2 2 2" xfId="1832" xr:uid="{00000000-0005-0000-0000-000027070000}"/>
    <cellStyle name="20% - Accent4 10 2 2 3" xfId="1833" xr:uid="{00000000-0005-0000-0000-000028070000}"/>
    <cellStyle name="20% - Accent4 10 2 2 4" xfId="1834" xr:uid="{00000000-0005-0000-0000-000029070000}"/>
    <cellStyle name="20% - Accent4 10 2 3" xfId="1835" xr:uid="{00000000-0005-0000-0000-00002A070000}"/>
    <cellStyle name="20% - Accent4 10 2 4" xfId="1836" xr:uid="{00000000-0005-0000-0000-00002B070000}"/>
    <cellStyle name="20% - Accent4 10 2 5" xfId="1837" xr:uid="{00000000-0005-0000-0000-00002C070000}"/>
    <cellStyle name="20% - Accent4 10 3" xfId="1838" xr:uid="{00000000-0005-0000-0000-00002D070000}"/>
    <cellStyle name="20% - Accent4 10 3 2" xfId="1839" xr:uid="{00000000-0005-0000-0000-00002E070000}"/>
    <cellStyle name="20% - Accent4 10 3 3" xfId="1840" xr:uid="{00000000-0005-0000-0000-00002F070000}"/>
    <cellStyle name="20% - Accent4 10 3 4" xfId="1841" xr:uid="{00000000-0005-0000-0000-000030070000}"/>
    <cellStyle name="20% - Accent4 10 4" xfId="1842" xr:uid="{00000000-0005-0000-0000-000031070000}"/>
    <cellStyle name="20% - Accent4 10 5" xfId="1843" xr:uid="{00000000-0005-0000-0000-000032070000}"/>
    <cellStyle name="20% - Accent4 10 6" xfId="1844" xr:uid="{00000000-0005-0000-0000-000033070000}"/>
    <cellStyle name="20% - Accent4 11" xfId="1845" xr:uid="{00000000-0005-0000-0000-000034070000}"/>
    <cellStyle name="20% - Accent4 11 2" xfId="1846" xr:uid="{00000000-0005-0000-0000-000035070000}"/>
    <cellStyle name="20% - Accent4 11 2 2" xfId="1847" xr:uid="{00000000-0005-0000-0000-000036070000}"/>
    <cellStyle name="20% - Accent4 11 2 2 2" xfId="1848" xr:uid="{00000000-0005-0000-0000-000037070000}"/>
    <cellStyle name="20% - Accent4 11 2 2 3" xfId="1849" xr:uid="{00000000-0005-0000-0000-000038070000}"/>
    <cellStyle name="20% - Accent4 11 2 2 4" xfId="1850" xr:uid="{00000000-0005-0000-0000-000039070000}"/>
    <cellStyle name="20% - Accent4 11 2 3" xfId="1851" xr:uid="{00000000-0005-0000-0000-00003A070000}"/>
    <cellStyle name="20% - Accent4 11 2 4" xfId="1852" xr:uid="{00000000-0005-0000-0000-00003B070000}"/>
    <cellStyle name="20% - Accent4 11 2 5" xfId="1853" xr:uid="{00000000-0005-0000-0000-00003C070000}"/>
    <cellStyle name="20% - Accent4 11 3" xfId="1854" xr:uid="{00000000-0005-0000-0000-00003D070000}"/>
    <cellStyle name="20% - Accent4 11 3 2" xfId="1855" xr:uid="{00000000-0005-0000-0000-00003E070000}"/>
    <cellStyle name="20% - Accent4 11 3 3" xfId="1856" xr:uid="{00000000-0005-0000-0000-00003F070000}"/>
    <cellStyle name="20% - Accent4 11 3 4" xfId="1857" xr:uid="{00000000-0005-0000-0000-000040070000}"/>
    <cellStyle name="20% - Accent4 11 4" xfId="1858" xr:uid="{00000000-0005-0000-0000-000041070000}"/>
    <cellStyle name="20% - Accent4 11 5" xfId="1859" xr:uid="{00000000-0005-0000-0000-000042070000}"/>
    <cellStyle name="20% - Accent4 11 6" xfId="1860" xr:uid="{00000000-0005-0000-0000-000043070000}"/>
    <cellStyle name="20% - Accent4 12" xfId="1861" xr:uid="{00000000-0005-0000-0000-000044070000}"/>
    <cellStyle name="20% - Accent4 12 2" xfId="1862" xr:uid="{00000000-0005-0000-0000-000045070000}"/>
    <cellStyle name="20% - Accent4 12 2 2" xfId="1863" xr:uid="{00000000-0005-0000-0000-000046070000}"/>
    <cellStyle name="20% - Accent4 12 2 2 2" xfId="1864" xr:uid="{00000000-0005-0000-0000-000047070000}"/>
    <cellStyle name="20% - Accent4 12 2 2 3" xfId="1865" xr:uid="{00000000-0005-0000-0000-000048070000}"/>
    <cellStyle name="20% - Accent4 12 2 2 4" xfId="1866" xr:uid="{00000000-0005-0000-0000-000049070000}"/>
    <cellStyle name="20% - Accent4 12 2 3" xfId="1867" xr:uid="{00000000-0005-0000-0000-00004A070000}"/>
    <cellStyle name="20% - Accent4 12 2 4" xfId="1868" xr:uid="{00000000-0005-0000-0000-00004B070000}"/>
    <cellStyle name="20% - Accent4 12 2 5" xfId="1869" xr:uid="{00000000-0005-0000-0000-00004C070000}"/>
    <cellStyle name="20% - Accent4 12 3" xfId="1870" xr:uid="{00000000-0005-0000-0000-00004D070000}"/>
    <cellStyle name="20% - Accent4 12 3 2" xfId="1871" xr:uid="{00000000-0005-0000-0000-00004E070000}"/>
    <cellStyle name="20% - Accent4 12 3 3" xfId="1872" xr:uid="{00000000-0005-0000-0000-00004F070000}"/>
    <cellStyle name="20% - Accent4 12 3 4" xfId="1873" xr:uid="{00000000-0005-0000-0000-000050070000}"/>
    <cellStyle name="20% - Accent4 12 4" xfId="1874" xr:uid="{00000000-0005-0000-0000-000051070000}"/>
    <cellStyle name="20% - Accent4 12 5" xfId="1875" xr:uid="{00000000-0005-0000-0000-000052070000}"/>
    <cellStyle name="20% - Accent4 12 6" xfId="1876" xr:uid="{00000000-0005-0000-0000-000053070000}"/>
    <cellStyle name="20% - Accent4 13" xfId="1877" xr:uid="{00000000-0005-0000-0000-000054070000}"/>
    <cellStyle name="20% - Accent4 13 2" xfId="1878" xr:uid="{00000000-0005-0000-0000-000055070000}"/>
    <cellStyle name="20% - Accent4 13 2 2" xfId="1879" xr:uid="{00000000-0005-0000-0000-000056070000}"/>
    <cellStyle name="20% - Accent4 13 2 3" xfId="1880" xr:uid="{00000000-0005-0000-0000-000057070000}"/>
    <cellStyle name="20% - Accent4 13 2 4" xfId="1881" xr:uid="{00000000-0005-0000-0000-000058070000}"/>
    <cellStyle name="20% - Accent4 13 3" xfId="1882" xr:uid="{00000000-0005-0000-0000-000059070000}"/>
    <cellStyle name="20% - Accent4 13 4" xfId="1883" xr:uid="{00000000-0005-0000-0000-00005A070000}"/>
    <cellStyle name="20% - Accent4 13 5" xfId="1884" xr:uid="{00000000-0005-0000-0000-00005B070000}"/>
    <cellStyle name="20% - Accent4 14" xfId="1885" xr:uid="{00000000-0005-0000-0000-00005C070000}"/>
    <cellStyle name="20% - Accent4 14 2" xfId="1886" xr:uid="{00000000-0005-0000-0000-00005D070000}"/>
    <cellStyle name="20% - Accent4 14 2 2" xfId="1887" xr:uid="{00000000-0005-0000-0000-00005E070000}"/>
    <cellStyle name="20% - Accent4 14 2 3" xfId="1888" xr:uid="{00000000-0005-0000-0000-00005F070000}"/>
    <cellStyle name="20% - Accent4 14 2 4" xfId="1889" xr:uid="{00000000-0005-0000-0000-000060070000}"/>
    <cellStyle name="20% - Accent4 14 3" xfId="1890" xr:uid="{00000000-0005-0000-0000-000061070000}"/>
    <cellStyle name="20% - Accent4 14 4" xfId="1891" xr:uid="{00000000-0005-0000-0000-000062070000}"/>
    <cellStyle name="20% - Accent4 14 5" xfId="1892" xr:uid="{00000000-0005-0000-0000-000063070000}"/>
    <cellStyle name="20% - Accent4 15" xfId="1893" xr:uid="{00000000-0005-0000-0000-000064070000}"/>
    <cellStyle name="20% - Accent4 15 2" xfId="1894" xr:uid="{00000000-0005-0000-0000-000065070000}"/>
    <cellStyle name="20% - Accent4 15 2 2" xfId="1895" xr:uid="{00000000-0005-0000-0000-000066070000}"/>
    <cellStyle name="20% - Accent4 15 2 3" xfId="1896" xr:uid="{00000000-0005-0000-0000-000067070000}"/>
    <cellStyle name="20% - Accent4 15 2 4" xfId="1897" xr:uid="{00000000-0005-0000-0000-000068070000}"/>
    <cellStyle name="20% - Accent4 15 3" xfId="1898" xr:uid="{00000000-0005-0000-0000-000069070000}"/>
    <cellStyle name="20% - Accent4 15 4" xfId="1899" xr:uid="{00000000-0005-0000-0000-00006A070000}"/>
    <cellStyle name="20% - Accent4 15 5" xfId="1900" xr:uid="{00000000-0005-0000-0000-00006B070000}"/>
    <cellStyle name="20% - Accent4 16" xfId="1901" xr:uid="{00000000-0005-0000-0000-00006C070000}"/>
    <cellStyle name="20% - Accent4 16 2" xfId="1902" xr:uid="{00000000-0005-0000-0000-00006D070000}"/>
    <cellStyle name="20% - Accent4 16 3" xfId="1903" xr:uid="{00000000-0005-0000-0000-00006E070000}"/>
    <cellStyle name="20% - Accent4 16 4" xfId="1904" xr:uid="{00000000-0005-0000-0000-00006F070000}"/>
    <cellStyle name="20% - Accent4 17" xfId="1905" xr:uid="{00000000-0005-0000-0000-000070070000}"/>
    <cellStyle name="20% - Accent4 17 2" xfId="1906" xr:uid="{00000000-0005-0000-0000-000071070000}"/>
    <cellStyle name="20% - Accent4 17 3" xfId="1907" xr:uid="{00000000-0005-0000-0000-000072070000}"/>
    <cellStyle name="20% - Accent4 17 4" xfId="1908" xr:uid="{00000000-0005-0000-0000-000073070000}"/>
    <cellStyle name="20% - Accent4 18" xfId="1909" xr:uid="{00000000-0005-0000-0000-000074070000}"/>
    <cellStyle name="20% - Accent4 18 2" xfId="1910" xr:uid="{00000000-0005-0000-0000-000075070000}"/>
    <cellStyle name="20% - Accent4 18 3" xfId="1911" xr:uid="{00000000-0005-0000-0000-000076070000}"/>
    <cellStyle name="20% - Accent4 18 4" xfId="1912" xr:uid="{00000000-0005-0000-0000-000077070000}"/>
    <cellStyle name="20% - Accent4 19" xfId="1913" xr:uid="{00000000-0005-0000-0000-000078070000}"/>
    <cellStyle name="20% - Accent4 19 2" xfId="1914" xr:uid="{00000000-0005-0000-0000-000079070000}"/>
    <cellStyle name="20% - Accent4 19 3" xfId="1915" xr:uid="{00000000-0005-0000-0000-00007A070000}"/>
    <cellStyle name="20% - Accent4 2" xfId="1916" xr:uid="{00000000-0005-0000-0000-00007B070000}"/>
    <cellStyle name="20% - Accent4 2 2" xfId="1917" xr:uid="{00000000-0005-0000-0000-00007C070000}"/>
    <cellStyle name="20% - Accent4 2 3" xfId="1918" xr:uid="{00000000-0005-0000-0000-00007D070000}"/>
    <cellStyle name="20% - Accent4 20" xfId="1919" xr:uid="{00000000-0005-0000-0000-00007E070000}"/>
    <cellStyle name="20% - Accent4 21" xfId="1920" xr:uid="{00000000-0005-0000-0000-00007F070000}"/>
    <cellStyle name="20% - Accent4 3" xfId="1921" xr:uid="{00000000-0005-0000-0000-000080070000}"/>
    <cellStyle name="20% - Accent4 3 10" xfId="1922" xr:uid="{00000000-0005-0000-0000-000081070000}"/>
    <cellStyle name="20% - Accent4 3 2" xfId="1923" xr:uid="{00000000-0005-0000-0000-000082070000}"/>
    <cellStyle name="20% - Accent4 3 3" xfId="1924" xr:uid="{00000000-0005-0000-0000-000083070000}"/>
    <cellStyle name="20% - Accent4 3 3 10" xfId="1925" xr:uid="{00000000-0005-0000-0000-000084070000}"/>
    <cellStyle name="20% - Accent4 3 3 2" xfId="1926" xr:uid="{00000000-0005-0000-0000-000085070000}"/>
    <cellStyle name="20% - Accent4 3 3 2 2" xfId="1927" xr:uid="{00000000-0005-0000-0000-000086070000}"/>
    <cellStyle name="20% - Accent4 3 3 2 2 2" xfId="1928" xr:uid="{00000000-0005-0000-0000-000087070000}"/>
    <cellStyle name="20% - Accent4 3 3 2 2 2 2" xfId="1929" xr:uid="{00000000-0005-0000-0000-000088070000}"/>
    <cellStyle name="20% - Accent4 3 3 2 2 2 2 2" xfId="1930" xr:uid="{00000000-0005-0000-0000-000089070000}"/>
    <cellStyle name="20% - Accent4 3 3 2 2 2 2 2 2" xfId="1931" xr:uid="{00000000-0005-0000-0000-00008A070000}"/>
    <cellStyle name="20% - Accent4 3 3 2 2 2 2 2 3" xfId="1932" xr:uid="{00000000-0005-0000-0000-00008B070000}"/>
    <cellStyle name="20% - Accent4 3 3 2 2 2 2 2 4" xfId="1933" xr:uid="{00000000-0005-0000-0000-00008C070000}"/>
    <cellStyle name="20% - Accent4 3 3 2 2 2 2 3" xfId="1934" xr:uid="{00000000-0005-0000-0000-00008D070000}"/>
    <cellStyle name="20% - Accent4 3 3 2 2 2 2 4" xfId="1935" xr:uid="{00000000-0005-0000-0000-00008E070000}"/>
    <cellStyle name="20% - Accent4 3 3 2 2 2 2 5" xfId="1936" xr:uid="{00000000-0005-0000-0000-00008F070000}"/>
    <cellStyle name="20% - Accent4 3 3 2 2 2 3" xfId="1937" xr:uid="{00000000-0005-0000-0000-000090070000}"/>
    <cellStyle name="20% - Accent4 3 3 2 2 2 3 2" xfId="1938" xr:uid="{00000000-0005-0000-0000-000091070000}"/>
    <cellStyle name="20% - Accent4 3 3 2 2 2 3 3" xfId="1939" xr:uid="{00000000-0005-0000-0000-000092070000}"/>
    <cellStyle name="20% - Accent4 3 3 2 2 2 3 4" xfId="1940" xr:uid="{00000000-0005-0000-0000-000093070000}"/>
    <cellStyle name="20% - Accent4 3 3 2 2 2 4" xfId="1941" xr:uid="{00000000-0005-0000-0000-000094070000}"/>
    <cellStyle name="20% - Accent4 3 3 2 2 2 5" xfId="1942" xr:uid="{00000000-0005-0000-0000-000095070000}"/>
    <cellStyle name="20% - Accent4 3 3 2 2 2 6" xfId="1943" xr:uid="{00000000-0005-0000-0000-000096070000}"/>
    <cellStyle name="20% - Accent4 3 3 2 2 3" xfId="1944" xr:uid="{00000000-0005-0000-0000-000097070000}"/>
    <cellStyle name="20% - Accent4 3 3 2 2 3 2" xfId="1945" xr:uid="{00000000-0005-0000-0000-000098070000}"/>
    <cellStyle name="20% - Accent4 3 3 2 2 3 2 2" xfId="1946" xr:uid="{00000000-0005-0000-0000-000099070000}"/>
    <cellStyle name="20% - Accent4 3 3 2 2 3 2 3" xfId="1947" xr:uid="{00000000-0005-0000-0000-00009A070000}"/>
    <cellStyle name="20% - Accent4 3 3 2 2 3 2 4" xfId="1948" xr:uid="{00000000-0005-0000-0000-00009B070000}"/>
    <cellStyle name="20% - Accent4 3 3 2 2 3 3" xfId="1949" xr:uid="{00000000-0005-0000-0000-00009C070000}"/>
    <cellStyle name="20% - Accent4 3 3 2 2 3 4" xfId="1950" xr:uid="{00000000-0005-0000-0000-00009D070000}"/>
    <cellStyle name="20% - Accent4 3 3 2 2 3 5" xfId="1951" xr:uid="{00000000-0005-0000-0000-00009E070000}"/>
    <cellStyle name="20% - Accent4 3 3 2 2 4" xfId="1952" xr:uid="{00000000-0005-0000-0000-00009F070000}"/>
    <cellStyle name="20% - Accent4 3 3 2 2 4 2" xfId="1953" xr:uid="{00000000-0005-0000-0000-0000A0070000}"/>
    <cellStyle name="20% - Accent4 3 3 2 2 4 2 2" xfId="1954" xr:uid="{00000000-0005-0000-0000-0000A1070000}"/>
    <cellStyle name="20% - Accent4 3 3 2 2 4 2 3" xfId="1955" xr:uid="{00000000-0005-0000-0000-0000A2070000}"/>
    <cellStyle name="20% - Accent4 3 3 2 2 4 2 4" xfId="1956" xr:uid="{00000000-0005-0000-0000-0000A3070000}"/>
    <cellStyle name="20% - Accent4 3 3 2 2 4 3" xfId="1957" xr:uid="{00000000-0005-0000-0000-0000A4070000}"/>
    <cellStyle name="20% - Accent4 3 3 2 2 4 4" xfId="1958" xr:uid="{00000000-0005-0000-0000-0000A5070000}"/>
    <cellStyle name="20% - Accent4 3 3 2 2 4 5" xfId="1959" xr:uid="{00000000-0005-0000-0000-0000A6070000}"/>
    <cellStyle name="20% - Accent4 3 3 2 2 5" xfId="1960" xr:uid="{00000000-0005-0000-0000-0000A7070000}"/>
    <cellStyle name="20% - Accent4 3 3 2 2 5 2" xfId="1961" xr:uid="{00000000-0005-0000-0000-0000A8070000}"/>
    <cellStyle name="20% - Accent4 3 3 2 2 5 3" xfId="1962" xr:uid="{00000000-0005-0000-0000-0000A9070000}"/>
    <cellStyle name="20% - Accent4 3 3 2 2 5 4" xfId="1963" xr:uid="{00000000-0005-0000-0000-0000AA070000}"/>
    <cellStyle name="20% - Accent4 3 3 2 2 6" xfId="1964" xr:uid="{00000000-0005-0000-0000-0000AB070000}"/>
    <cellStyle name="20% - Accent4 3 3 2 2 7" xfId="1965" xr:uid="{00000000-0005-0000-0000-0000AC070000}"/>
    <cellStyle name="20% - Accent4 3 3 2 2 8" xfId="1966" xr:uid="{00000000-0005-0000-0000-0000AD070000}"/>
    <cellStyle name="20% - Accent4 3 3 2 3" xfId="1967" xr:uid="{00000000-0005-0000-0000-0000AE070000}"/>
    <cellStyle name="20% - Accent4 3 3 2 3 2" xfId="1968" xr:uid="{00000000-0005-0000-0000-0000AF070000}"/>
    <cellStyle name="20% - Accent4 3 3 2 3 2 2" xfId="1969" xr:uid="{00000000-0005-0000-0000-0000B0070000}"/>
    <cellStyle name="20% - Accent4 3 3 2 3 2 2 2" xfId="1970" xr:uid="{00000000-0005-0000-0000-0000B1070000}"/>
    <cellStyle name="20% - Accent4 3 3 2 3 2 2 3" xfId="1971" xr:uid="{00000000-0005-0000-0000-0000B2070000}"/>
    <cellStyle name="20% - Accent4 3 3 2 3 2 2 4" xfId="1972" xr:uid="{00000000-0005-0000-0000-0000B3070000}"/>
    <cellStyle name="20% - Accent4 3 3 2 3 2 3" xfId="1973" xr:uid="{00000000-0005-0000-0000-0000B4070000}"/>
    <cellStyle name="20% - Accent4 3 3 2 3 2 4" xfId="1974" xr:uid="{00000000-0005-0000-0000-0000B5070000}"/>
    <cellStyle name="20% - Accent4 3 3 2 3 2 5" xfId="1975" xr:uid="{00000000-0005-0000-0000-0000B6070000}"/>
    <cellStyle name="20% - Accent4 3 3 2 3 3" xfId="1976" xr:uid="{00000000-0005-0000-0000-0000B7070000}"/>
    <cellStyle name="20% - Accent4 3 3 2 3 3 2" xfId="1977" xr:uid="{00000000-0005-0000-0000-0000B8070000}"/>
    <cellStyle name="20% - Accent4 3 3 2 3 3 3" xfId="1978" xr:uid="{00000000-0005-0000-0000-0000B9070000}"/>
    <cellStyle name="20% - Accent4 3 3 2 3 3 4" xfId="1979" xr:uid="{00000000-0005-0000-0000-0000BA070000}"/>
    <cellStyle name="20% - Accent4 3 3 2 3 4" xfId="1980" xr:uid="{00000000-0005-0000-0000-0000BB070000}"/>
    <cellStyle name="20% - Accent4 3 3 2 3 5" xfId="1981" xr:uid="{00000000-0005-0000-0000-0000BC070000}"/>
    <cellStyle name="20% - Accent4 3 3 2 3 6" xfId="1982" xr:uid="{00000000-0005-0000-0000-0000BD070000}"/>
    <cellStyle name="20% - Accent4 3 3 2 4" xfId="1983" xr:uid="{00000000-0005-0000-0000-0000BE070000}"/>
    <cellStyle name="20% - Accent4 3 3 2 4 2" xfId="1984" xr:uid="{00000000-0005-0000-0000-0000BF070000}"/>
    <cellStyle name="20% - Accent4 3 3 2 4 2 2" xfId="1985" xr:uid="{00000000-0005-0000-0000-0000C0070000}"/>
    <cellStyle name="20% - Accent4 3 3 2 4 2 3" xfId="1986" xr:uid="{00000000-0005-0000-0000-0000C1070000}"/>
    <cellStyle name="20% - Accent4 3 3 2 4 2 4" xfId="1987" xr:uid="{00000000-0005-0000-0000-0000C2070000}"/>
    <cellStyle name="20% - Accent4 3 3 2 4 3" xfId="1988" xr:uid="{00000000-0005-0000-0000-0000C3070000}"/>
    <cellStyle name="20% - Accent4 3 3 2 4 4" xfId="1989" xr:uid="{00000000-0005-0000-0000-0000C4070000}"/>
    <cellStyle name="20% - Accent4 3 3 2 4 5" xfId="1990" xr:uid="{00000000-0005-0000-0000-0000C5070000}"/>
    <cellStyle name="20% - Accent4 3 3 2 5" xfId="1991" xr:uid="{00000000-0005-0000-0000-0000C6070000}"/>
    <cellStyle name="20% - Accent4 3 3 2 5 2" xfId="1992" xr:uid="{00000000-0005-0000-0000-0000C7070000}"/>
    <cellStyle name="20% - Accent4 3 3 2 5 2 2" xfId="1993" xr:uid="{00000000-0005-0000-0000-0000C8070000}"/>
    <cellStyle name="20% - Accent4 3 3 2 5 2 3" xfId="1994" xr:uid="{00000000-0005-0000-0000-0000C9070000}"/>
    <cellStyle name="20% - Accent4 3 3 2 5 2 4" xfId="1995" xr:uid="{00000000-0005-0000-0000-0000CA070000}"/>
    <cellStyle name="20% - Accent4 3 3 2 5 3" xfId="1996" xr:uid="{00000000-0005-0000-0000-0000CB070000}"/>
    <cellStyle name="20% - Accent4 3 3 2 5 4" xfId="1997" xr:uid="{00000000-0005-0000-0000-0000CC070000}"/>
    <cellStyle name="20% - Accent4 3 3 2 5 5" xfId="1998" xr:uid="{00000000-0005-0000-0000-0000CD070000}"/>
    <cellStyle name="20% - Accent4 3 3 2 6" xfId="1999" xr:uid="{00000000-0005-0000-0000-0000CE070000}"/>
    <cellStyle name="20% - Accent4 3 3 2 6 2" xfId="2000" xr:uid="{00000000-0005-0000-0000-0000CF070000}"/>
    <cellStyle name="20% - Accent4 3 3 2 6 3" xfId="2001" xr:uid="{00000000-0005-0000-0000-0000D0070000}"/>
    <cellStyle name="20% - Accent4 3 3 2 6 4" xfId="2002" xr:uid="{00000000-0005-0000-0000-0000D1070000}"/>
    <cellStyle name="20% - Accent4 3 3 2 7" xfId="2003" xr:uid="{00000000-0005-0000-0000-0000D2070000}"/>
    <cellStyle name="20% - Accent4 3 3 2 8" xfId="2004" xr:uid="{00000000-0005-0000-0000-0000D3070000}"/>
    <cellStyle name="20% - Accent4 3 3 2 9" xfId="2005" xr:uid="{00000000-0005-0000-0000-0000D4070000}"/>
    <cellStyle name="20% - Accent4 3 3 3" xfId="2006" xr:uid="{00000000-0005-0000-0000-0000D5070000}"/>
    <cellStyle name="20% - Accent4 3 3 3 2" xfId="2007" xr:uid="{00000000-0005-0000-0000-0000D6070000}"/>
    <cellStyle name="20% - Accent4 3 3 3 2 2" xfId="2008" xr:uid="{00000000-0005-0000-0000-0000D7070000}"/>
    <cellStyle name="20% - Accent4 3 3 3 2 2 2" xfId="2009" xr:uid="{00000000-0005-0000-0000-0000D8070000}"/>
    <cellStyle name="20% - Accent4 3 3 3 2 2 2 2" xfId="2010" xr:uid="{00000000-0005-0000-0000-0000D9070000}"/>
    <cellStyle name="20% - Accent4 3 3 3 2 2 2 3" xfId="2011" xr:uid="{00000000-0005-0000-0000-0000DA070000}"/>
    <cellStyle name="20% - Accent4 3 3 3 2 2 2 4" xfId="2012" xr:uid="{00000000-0005-0000-0000-0000DB070000}"/>
    <cellStyle name="20% - Accent4 3 3 3 2 2 3" xfId="2013" xr:uid="{00000000-0005-0000-0000-0000DC070000}"/>
    <cellStyle name="20% - Accent4 3 3 3 2 2 4" xfId="2014" xr:uid="{00000000-0005-0000-0000-0000DD070000}"/>
    <cellStyle name="20% - Accent4 3 3 3 2 2 5" xfId="2015" xr:uid="{00000000-0005-0000-0000-0000DE070000}"/>
    <cellStyle name="20% - Accent4 3 3 3 2 3" xfId="2016" xr:uid="{00000000-0005-0000-0000-0000DF070000}"/>
    <cellStyle name="20% - Accent4 3 3 3 2 3 2" xfId="2017" xr:uid="{00000000-0005-0000-0000-0000E0070000}"/>
    <cellStyle name="20% - Accent4 3 3 3 2 3 3" xfId="2018" xr:uid="{00000000-0005-0000-0000-0000E1070000}"/>
    <cellStyle name="20% - Accent4 3 3 3 2 3 4" xfId="2019" xr:uid="{00000000-0005-0000-0000-0000E2070000}"/>
    <cellStyle name="20% - Accent4 3 3 3 2 4" xfId="2020" xr:uid="{00000000-0005-0000-0000-0000E3070000}"/>
    <cellStyle name="20% - Accent4 3 3 3 2 5" xfId="2021" xr:uid="{00000000-0005-0000-0000-0000E4070000}"/>
    <cellStyle name="20% - Accent4 3 3 3 2 6" xfId="2022" xr:uid="{00000000-0005-0000-0000-0000E5070000}"/>
    <cellStyle name="20% - Accent4 3 3 3 3" xfId="2023" xr:uid="{00000000-0005-0000-0000-0000E6070000}"/>
    <cellStyle name="20% - Accent4 3 3 3 3 2" xfId="2024" xr:uid="{00000000-0005-0000-0000-0000E7070000}"/>
    <cellStyle name="20% - Accent4 3 3 3 3 2 2" xfId="2025" xr:uid="{00000000-0005-0000-0000-0000E8070000}"/>
    <cellStyle name="20% - Accent4 3 3 3 3 2 3" xfId="2026" xr:uid="{00000000-0005-0000-0000-0000E9070000}"/>
    <cellStyle name="20% - Accent4 3 3 3 3 2 4" xfId="2027" xr:uid="{00000000-0005-0000-0000-0000EA070000}"/>
    <cellStyle name="20% - Accent4 3 3 3 3 3" xfId="2028" xr:uid="{00000000-0005-0000-0000-0000EB070000}"/>
    <cellStyle name="20% - Accent4 3 3 3 3 4" xfId="2029" xr:uid="{00000000-0005-0000-0000-0000EC070000}"/>
    <cellStyle name="20% - Accent4 3 3 3 3 5" xfId="2030" xr:uid="{00000000-0005-0000-0000-0000ED070000}"/>
    <cellStyle name="20% - Accent4 3 3 3 4" xfId="2031" xr:uid="{00000000-0005-0000-0000-0000EE070000}"/>
    <cellStyle name="20% - Accent4 3 3 3 4 2" xfId="2032" xr:uid="{00000000-0005-0000-0000-0000EF070000}"/>
    <cellStyle name="20% - Accent4 3 3 3 4 2 2" xfId="2033" xr:uid="{00000000-0005-0000-0000-0000F0070000}"/>
    <cellStyle name="20% - Accent4 3 3 3 4 2 3" xfId="2034" xr:uid="{00000000-0005-0000-0000-0000F1070000}"/>
    <cellStyle name="20% - Accent4 3 3 3 4 2 4" xfId="2035" xr:uid="{00000000-0005-0000-0000-0000F2070000}"/>
    <cellStyle name="20% - Accent4 3 3 3 4 3" xfId="2036" xr:uid="{00000000-0005-0000-0000-0000F3070000}"/>
    <cellStyle name="20% - Accent4 3 3 3 4 4" xfId="2037" xr:uid="{00000000-0005-0000-0000-0000F4070000}"/>
    <cellStyle name="20% - Accent4 3 3 3 4 5" xfId="2038" xr:uid="{00000000-0005-0000-0000-0000F5070000}"/>
    <cellStyle name="20% - Accent4 3 3 3 5" xfId="2039" xr:uid="{00000000-0005-0000-0000-0000F6070000}"/>
    <cellStyle name="20% - Accent4 3 3 3 5 2" xfId="2040" xr:uid="{00000000-0005-0000-0000-0000F7070000}"/>
    <cellStyle name="20% - Accent4 3 3 3 5 3" xfId="2041" xr:uid="{00000000-0005-0000-0000-0000F8070000}"/>
    <cellStyle name="20% - Accent4 3 3 3 5 4" xfId="2042" xr:uid="{00000000-0005-0000-0000-0000F9070000}"/>
    <cellStyle name="20% - Accent4 3 3 3 6" xfId="2043" xr:uid="{00000000-0005-0000-0000-0000FA070000}"/>
    <cellStyle name="20% - Accent4 3 3 3 7" xfId="2044" xr:uid="{00000000-0005-0000-0000-0000FB070000}"/>
    <cellStyle name="20% - Accent4 3 3 3 8" xfId="2045" xr:uid="{00000000-0005-0000-0000-0000FC070000}"/>
    <cellStyle name="20% - Accent4 3 3 4" xfId="2046" xr:uid="{00000000-0005-0000-0000-0000FD070000}"/>
    <cellStyle name="20% - Accent4 3 3 4 2" xfId="2047" xr:uid="{00000000-0005-0000-0000-0000FE070000}"/>
    <cellStyle name="20% - Accent4 3 3 4 2 2" xfId="2048" xr:uid="{00000000-0005-0000-0000-0000FF070000}"/>
    <cellStyle name="20% - Accent4 3 3 4 2 2 2" xfId="2049" xr:uid="{00000000-0005-0000-0000-000000080000}"/>
    <cellStyle name="20% - Accent4 3 3 4 2 2 3" xfId="2050" xr:uid="{00000000-0005-0000-0000-000001080000}"/>
    <cellStyle name="20% - Accent4 3 3 4 2 2 4" xfId="2051" xr:uid="{00000000-0005-0000-0000-000002080000}"/>
    <cellStyle name="20% - Accent4 3 3 4 2 3" xfId="2052" xr:uid="{00000000-0005-0000-0000-000003080000}"/>
    <cellStyle name="20% - Accent4 3 3 4 2 4" xfId="2053" xr:uid="{00000000-0005-0000-0000-000004080000}"/>
    <cellStyle name="20% - Accent4 3 3 4 2 5" xfId="2054" xr:uid="{00000000-0005-0000-0000-000005080000}"/>
    <cellStyle name="20% - Accent4 3 3 4 3" xfId="2055" xr:uid="{00000000-0005-0000-0000-000006080000}"/>
    <cellStyle name="20% - Accent4 3 3 4 3 2" xfId="2056" xr:uid="{00000000-0005-0000-0000-000007080000}"/>
    <cellStyle name="20% - Accent4 3 3 4 3 3" xfId="2057" xr:uid="{00000000-0005-0000-0000-000008080000}"/>
    <cellStyle name="20% - Accent4 3 3 4 3 4" xfId="2058" xr:uid="{00000000-0005-0000-0000-000009080000}"/>
    <cellStyle name="20% - Accent4 3 3 4 4" xfId="2059" xr:uid="{00000000-0005-0000-0000-00000A080000}"/>
    <cellStyle name="20% - Accent4 3 3 4 5" xfId="2060" xr:uid="{00000000-0005-0000-0000-00000B080000}"/>
    <cellStyle name="20% - Accent4 3 3 4 6" xfId="2061" xr:uid="{00000000-0005-0000-0000-00000C080000}"/>
    <cellStyle name="20% - Accent4 3 3 5" xfId="2062" xr:uid="{00000000-0005-0000-0000-00000D080000}"/>
    <cellStyle name="20% - Accent4 3 3 5 2" xfId="2063" xr:uid="{00000000-0005-0000-0000-00000E080000}"/>
    <cellStyle name="20% - Accent4 3 3 5 2 2" xfId="2064" xr:uid="{00000000-0005-0000-0000-00000F080000}"/>
    <cellStyle name="20% - Accent4 3 3 5 2 3" xfId="2065" xr:uid="{00000000-0005-0000-0000-000010080000}"/>
    <cellStyle name="20% - Accent4 3 3 5 2 4" xfId="2066" xr:uid="{00000000-0005-0000-0000-000011080000}"/>
    <cellStyle name="20% - Accent4 3 3 5 3" xfId="2067" xr:uid="{00000000-0005-0000-0000-000012080000}"/>
    <cellStyle name="20% - Accent4 3 3 5 4" xfId="2068" xr:uid="{00000000-0005-0000-0000-000013080000}"/>
    <cellStyle name="20% - Accent4 3 3 5 5" xfId="2069" xr:uid="{00000000-0005-0000-0000-000014080000}"/>
    <cellStyle name="20% - Accent4 3 3 6" xfId="2070" xr:uid="{00000000-0005-0000-0000-000015080000}"/>
    <cellStyle name="20% - Accent4 3 3 6 2" xfId="2071" xr:uid="{00000000-0005-0000-0000-000016080000}"/>
    <cellStyle name="20% - Accent4 3 3 6 2 2" xfId="2072" xr:uid="{00000000-0005-0000-0000-000017080000}"/>
    <cellStyle name="20% - Accent4 3 3 6 2 3" xfId="2073" xr:uid="{00000000-0005-0000-0000-000018080000}"/>
    <cellStyle name="20% - Accent4 3 3 6 2 4" xfId="2074" xr:uid="{00000000-0005-0000-0000-000019080000}"/>
    <cellStyle name="20% - Accent4 3 3 6 3" xfId="2075" xr:uid="{00000000-0005-0000-0000-00001A080000}"/>
    <cellStyle name="20% - Accent4 3 3 6 4" xfId="2076" xr:uid="{00000000-0005-0000-0000-00001B080000}"/>
    <cellStyle name="20% - Accent4 3 3 6 5" xfId="2077" xr:uid="{00000000-0005-0000-0000-00001C080000}"/>
    <cellStyle name="20% - Accent4 3 3 7" xfId="2078" xr:uid="{00000000-0005-0000-0000-00001D080000}"/>
    <cellStyle name="20% - Accent4 3 3 7 2" xfId="2079" xr:uid="{00000000-0005-0000-0000-00001E080000}"/>
    <cellStyle name="20% - Accent4 3 3 7 3" xfId="2080" xr:uid="{00000000-0005-0000-0000-00001F080000}"/>
    <cellStyle name="20% - Accent4 3 3 7 4" xfId="2081" xr:uid="{00000000-0005-0000-0000-000020080000}"/>
    <cellStyle name="20% - Accent4 3 3 8" xfId="2082" xr:uid="{00000000-0005-0000-0000-000021080000}"/>
    <cellStyle name="20% - Accent4 3 3 9" xfId="2083" xr:uid="{00000000-0005-0000-0000-000022080000}"/>
    <cellStyle name="20% - Accent4 3 4" xfId="2084" xr:uid="{00000000-0005-0000-0000-000023080000}"/>
    <cellStyle name="20% - Accent4 3 4 2" xfId="2085" xr:uid="{00000000-0005-0000-0000-000024080000}"/>
    <cellStyle name="20% - Accent4 3 4 2 2" xfId="2086" xr:uid="{00000000-0005-0000-0000-000025080000}"/>
    <cellStyle name="20% - Accent4 3 4 2 2 2" xfId="2087" xr:uid="{00000000-0005-0000-0000-000026080000}"/>
    <cellStyle name="20% - Accent4 3 4 2 2 2 2" xfId="2088" xr:uid="{00000000-0005-0000-0000-000027080000}"/>
    <cellStyle name="20% - Accent4 3 4 2 2 2 2 2" xfId="2089" xr:uid="{00000000-0005-0000-0000-000028080000}"/>
    <cellStyle name="20% - Accent4 3 4 2 2 2 2 3" xfId="2090" xr:uid="{00000000-0005-0000-0000-000029080000}"/>
    <cellStyle name="20% - Accent4 3 4 2 2 2 2 4" xfId="2091" xr:uid="{00000000-0005-0000-0000-00002A080000}"/>
    <cellStyle name="20% - Accent4 3 4 2 2 2 3" xfId="2092" xr:uid="{00000000-0005-0000-0000-00002B080000}"/>
    <cellStyle name="20% - Accent4 3 4 2 2 2 4" xfId="2093" xr:uid="{00000000-0005-0000-0000-00002C080000}"/>
    <cellStyle name="20% - Accent4 3 4 2 2 2 5" xfId="2094" xr:uid="{00000000-0005-0000-0000-00002D080000}"/>
    <cellStyle name="20% - Accent4 3 4 2 2 3" xfId="2095" xr:uid="{00000000-0005-0000-0000-00002E080000}"/>
    <cellStyle name="20% - Accent4 3 4 2 2 3 2" xfId="2096" xr:uid="{00000000-0005-0000-0000-00002F080000}"/>
    <cellStyle name="20% - Accent4 3 4 2 2 3 3" xfId="2097" xr:uid="{00000000-0005-0000-0000-000030080000}"/>
    <cellStyle name="20% - Accent4 3 4 2 2 3 4" xfId="2098" xr:uid="{00000000-0005-0000-0000-000031080000}"/>
    <cellStyle name="20% - Accent4 3 4 2 2 4" xfId="2099" xr:uid="{00000000-0005-0000-0000-000032080000}"/>
    <cellStyle name="20% - Accent4 3 4 2 2 5" xfId="2100" xr:uid="{00000000-0005-0000-0000-000033080000}"/>
    <cellStyle name="20% - Accent4 3 4 2 2 6" xfId="2101" xr:uid="{00000000-0005-0000-0000-000034080000}"/>
    <cellStyle name="20% - Accent4 3 4 2 3" xfId="2102" xr:uid="{00000000-0005-0000-0000-000035080000}"/>
    <cellStyle name="20% - Accent4 3 4 2 3 2" xfId="2103" xr:uid="{00000000-0005-0000-0000-000036080000}"/>
    <cellStyle name="20% - Accent4 3 4 2 3 2 2" xfId="2104" xr:uid="{00000000-0005-0000-0000-000037080000}"/>
    <cellStyle name="20% - Accent4 3 4 2 3 2 3" xfId="2105" xr:uid="{00000000-0005-0000-0000-000038080000}"/>
    <cellStyle name="20% - Accent4 3 4 2 3 2 4" xfId="2106" xr:uid="{00000000-0005-0000-0000-000039080000}"/>
    <cellStyle name="20% - Accent4 3 4 2 3 3" xfId="2107" xr:uid="{00000000-0005-0000-0000-00003A080000}"/>
    <cellStyle name="20% - Accent4 3 4 2 3 4" xfId="2108" xr:uid="{00000000-0005-0000-0000-00003B080000}"/>
    <cellStyle name="20% - Accent4 3 4 2 3 5" xfId="2109" xr:uid="{00000000-0005-0000-0000-00003C080000}"/>
    <cellStyle name="20% - Accent4 3 4 2 4" xfId="2110" xr:uid="{00000000-0005-0000-0000-00003D080000}"/>
    <cellStyle name="20% - Accent4 3 4 2 4 2" xfId="2111" xr:uid="{00000000-0005-0000-0000-00003E080000}"/>
    <cellStyle name="20% - Accent4 3 4 2 4 2 2" xfId="2112" xr:uid="{00000000-0005-0000-0000-00003F080000}"/>
    <cellStyle name="20% - Accent4 3 4 2 4 2 3" xfId="2113" xr:uid="{00000000-0005-0000-0000-000040080000}"/>
    <cellStyle name="20% - Accent4 3 4 2 4 2 4" xfId="2114" xr:uid="{00000000-0005-0000-0000-000041080000}"/>
    <cellStyle name="20% - Accent4 3 4 2 4 3" xfId="2115" xr:uid="{00000000-0005-0000-0000-000042080000}"/>
    <cellStyle name="20% - Accent4 3 4 2 4 4" xfId="2116" xr:uid="{00000000-0005-0000-0000-000043080000}"/>
    <cellStyle name="20% - Accent4 3 4 2 4 5" xfId="2117" xr:uid="{00000000-0005-0000-0000-000044080000}"/>
    <cellStyle name="20% - Accent4 3 4 2 5" xfId="2118" xr:uid="{00000000-0005-0000-0000-000045080000}"/>
    <cellStyle name="20% - Accent4 3 4 2 5 2" xfId="2119" xr:uid="{00000000-0005-0000-0000-000046080000}"/>
    <cellStyle name="20% - Accent4 3 4 2 5 3" xfId="2120" xr:uid="{00000000-0005-0000-0000-000047080000}"/>
    <cellStyle name="20% - Accent4 3 4 2 5 4" xfId="2121" xr:uid="{00000000-0005-0000-0000-000048080000}"/>
    <cellStyle name="20% - Accent4 3 4 2 6" xfId="2122" xr:uid="{00000000-0005-0000-0000-000049080000}"/>
    <cellStyle name="20% - Accent4 3 4 2 7" xfId="2123" xr:uid="{00000000-0005-0000-0000-00004A080000}"/>
    <cellStyle name="20% - Accent4 3 4 2 8" xfId="2124" xr:uid="{00000000-0005-0000-0000-00004B080000}"/>
    <cellStyle name="20% - Accent4 3 4 3" xfId="2125" xr:uid="{00000000-0005-0000-0000-00004C080000}"/>
    <cellStyle name="20% - Accent4 3 4 3 2" xfId="2126" xr:uid="{00000000-0005-0000-0000-00004D080000}"/>
    <cellStyle name="20% - Accent4 3 4 3 2 2" xfId="2127" xr:uid="{00000000-0005-0000-0000-00004E080000}"/>
    <cellStyle name="20% - Accent4 3 4 3 2 2 2" xfId="2128" xr:uid="{00000000-0005-0000-0000-00004F080000}"/>
    <cellStyle name="20% - Accent4 3 4 3 2 2 3" xfId="2129" xr:uid="{00000000-0005-0000-0000-000050080000}"/>
    <cellStyle name="20% - Accent4 3 4 3 2 2 4" xfId="2130" xr:uid="{00000000-0005-0000-0000-000051080000}"/>
    <cellStyle name="20% - Accent4 3 4 3 2 3" xfId="2131" xr:uid="{00000000-0005-0000-0000-000052080000}"/>
    <cellStyle name="20% - Accent4 3 4 3 2 4" xfId="2132" xr:uid="{00000000-0005-0000-0000-000053080000}"/>
    <cellStyle name="20% - Accent4 3 4 3 2 5" xfId="2133" xr:uid="{00000000-0005-0000-0000-000054080000}"/>
    <cellStyle name="20% - Accent4 3 4 3 3" xfId="2134" xr:uid="{00000000-0005-0000-0000-000055080000}"/>
    <cellStyle name="20% - Accent4 3 4 3 3 2" xfId="2135" xr:uid="{00000000-0005-0000-0000-000056080000}"/>
    <cellStyle name="20% - Accent4 3 4 3 3 3" xfId="2136" xr:uid="{00000000-0005-0000-0000-000057080000}"/>
    <cellStyle name="20% - Accent4 3 4 3 3 4" xfId="2137" xr:uid="{00000000-0005-0000-0000-000058080000}"/>
    <cellStyle name="20% - Accent4 3 4 3 4" xfId="2138" xr:uid="{00000000-0005-0000-0000-000059080000}"/>
    <cellStyle name="20% - Accent4 3 4 3 5" xfId="2139" xr:uid="{00000000-0005-0000-0000-00005A080000}"/>
    <cellStyle name="20% - Accent4 3 4 3 6" xfId="2140" xr:uid="{00000000-0005-0000-0000-00005B080000}"/>
    <cellStyle name="20% - Accent4 3 4 4" xfId="2141" xr:uid="{00000000-0005-0000-0000-00005C080000}"/>
    <cellStyle name="20% - Accent4 3 4 4 2" xfId="2142" xr:uid="{00000000-0005-0000-0000-00005D080000}"/>
    <cellStyle name="20% - Accent4 3 4 4 2 2" xfId="2143" xr:uid="{00000000-0005-0000-0000-00005E080000}"/>
    <cellStyle name="20% - Accent4 3 4 4 2 3" xfId="2144" xr:uid="{00000000-0005-0000-0000-00005F080000}"/>
    <cellStyle name="20% - Accent4 3 4 4 2 4" xfId="2145" xr:uid="{00000000-0005-0000-0000-000060080000}"/>
    <cellStyle name="20% - Accent4 3 4 4 3" xfId="2146" xr:uid="{00000000-0005-0000-0000-000061080000}"/>
    <cellStyle name="20% - Accent4 3 4 4 4" xfId="2147" xr:uid="{00000000-0005-0000-0000-000062080000}"/>
    <cellStyle name="20% - Accent4 3 4 4 5" xfId="2148" xr:uid="{00000000-0005-0000-0000-000063080000}"/>
    <cellStyle name="20% - Accent4 3 4 5" xfId="2149" xr:uid="{00000000-0005-0000-0000-000064080000}"/>
    <cellStyle name="20% - Accent4 3 4 5 2" xfId="2150" xr:uid="{00000000-0005-0000-0000-000065080000}"/>
    <cellStyle name="20% - Accent4 3 4 5 2 2" xfId="2151" xr:uid="{00000000-0005-0000-0000-000066080000}"/>
    <cellStyle name="20% - Accent4 3 4 5 2 3" xfId="2152" xr:uid="{00000000-0005-0000-0000-000067080000}"/>
    <cellStyle name="20% - Accent4 3 4 5 2 4" xfId="2153" xr:uid="{00000000-0005-0000-0000-000068080000}"/>
    <cellStyle name="20% - Accent4 3 4 5 3" xfId="2154" xr:uid="{00000000-0005-0000-0000-000069080000}"/>
    <cellStyle name="20% - Accent4 3 4 5 4" xfId="2155" xr:uid="{00000000-0005-0000-0000-00006A080000}"/>
    <cellStyle name="20% - Accent4 3 4 5 5" xfId="2156" xr:uid="{00000000-0005-0000-0000-00006B080000}"/>
    <cellStyle name="20% - Accent4 3 4 6" xfId="2157" xr:uid="{00000000-0005-0000-0000-00006C080000}"/>
    <cellStyle name="20% - Accent4 3 4 6 2" xfId="2158" xr:uid="{00000000-0005-0000-0000-00006D080000}"/>
    <cellStyle name="20% - Accent4 3 4 6 3" xfId="2159" xr:uid="{00000000-0005-0000-0000-00006E080000}"/>
    <cellStyle name="20% - Accent4 3 4 6 4" xfId="2160" xr:uid="{00000000-0005-0000-0000-00006F080000}"/>
    <cellStyle name="20% - Accent4 3 4 7" xfId="2161" xr:uid="{00000000-0005-0000-0000-000070080000}"/>
    <cellStyle name="20% - Accent4 3 4 8" xfId="2162" xr:uid="{00000000-0005-0000-0000-000071080000}"/>
    <cellStyle name="20% - Accent4 3 4 9" xfId="2163" xr:uid="{00000000-0005-0000-0000-000072080000}"/>
    <cellStyle name="20% - Accent4 3 5" xfId="2164" xr:uid="{00000000-0005-0000-0000-000073080000}"/>
    <cellStyle name="20% - Accent4 3 6" xfId="2165" xr:uid="{00000000-0005-0000-0000-000074080000}"/>
    <cellStyle name="20% - Accent4 3 6 2" xfId="2166" xr:uid="{00000000-0005-0000-0000-000075080000}"/>
    <cellStyle name="20% - Accent4 3 6 2 2" xfId="2167" xr:uid="{00000000-0005-0000-0000-000076080000}"/>
    <cellStyle name="20% - Accent4 3 6 2 2 2" xfId="2168" xr:uid="{00000000-0005-0000-0000-000077080000}"/>
    <cellStyle name="20% - Accent4 3 6 2 2 3" xfId="2169" xr:uid="{00000000-0005-0000-0000-000078080000}"/>
    <cellStyle name="20% - Accent4 3 6 2 2 4" xfId="2170" xr:uid="{00000000-0005-0000-0000-000079080000}"/>
    <cellStyle name="20% - Accent4 3 6 2 3" xfId="2171" xr:uid="{00000000-0005-0000-0000-00007A080000}"/>
    <cellStyle name="20% - Accent4 3 6 2 4" xfId="2172" xr:uid="{00000000-0005-0000-0000-00007B080000}"/>
    <cellStyle name="20% - Accent4 3 6 2 5" xfId="2173" xr:uid="{00000000-0005-0000-0000-00007C080000}"/>
    <cellStyle name="20% - Accent4 3 6 3" xfId="2174" xr:uid="{00000000-0005-0000-0000-00007D080000}"/>
    <cellStyle name="20% - Accent4 3 6 3 2" xfId="2175" xr:uid="{00000000-0005-0000-0000-00007E080000}"/>
    <cellStyle name="20% - Accent4 3 6 3 3" xfId="2176" xr:uid="{00000000-0005-0000-0000-00007F080000}"/>
    <cellStyle name="20% - Accent4 3 6 3 4" xfId="2177" xr:uid="{00000000-0005-0000-0000-000080080000}"/>
    <cellStyle name="20% - Accent4 3 6 4" xfId="2178" xr:uid="{00000000-0005-0000-0000-000081080000}"/>
    <cellStyle name="20% - Accent4 3 6 5" xfId="2179" xr:uid="{00000000-0005-0000-0000-000082080000}"/>
    <cellStyle name="20% - Accent4 3 6 6" xfId="2180" xr:uid="{00000000-0005-0000-0000-000083080000}"/>
    <cellStyle name="20% - Accent4 3 7" xfId="2181" xr:uid="{00000000-0005-0000-0000-000084080000}"/>
    <cellStyle name="20% - Accent4 3 7 2" xfId="2182" xr:uid="{00000000-0005-0000-0000-000085080000}"/>
    <cellStyle name="20% - Accent4 3 7 2 2" xfId="2183" xr:uid="{00000000-0005-0000-0000-000086080000}"/>
    <cellStyle name="20% - Accent4 3 7 2 3" xfId="2184" xr:uid="{00000000-0005-0000-0000-000087080000}"/>
    <cellStyle name="20% - Accent4 3 7 2 4" xfId="2185" xr:uid="{00000000-0005-0000-0000-000088080000}"/>
    <cellStyle name="20% - Accent4 3 7 3" xfId="2186" xr:uid="{00000000-0005-0000-0000-000089080000}"/>
    <cellStyle name="20% - Accent4 3 7 4" xfId="2187" xr:uid="{00000000-0005-0000-0000-00008A080000}"/>
    <cellStyle name="20% - Accent4 3 7 5" xfId="2188" xr:uid="{00000000-0005-0000-0000-00008B080000}"/>
    <cellStyle name="20% - Accent4 3 8" xfId="2189" xr:uid="{00000000-0005-0000-0000-00008C080000}"/>
    <cellStyle name="20% - Accent4 3 8 2" xfId="2190" xr:uid="{00000000-0005-0000-0000-00008D080000}"/>
    <cellStyle name="20% - Accent4 3 8 3" xfId="2191" xr:uid="{00000000-0005-0000-0000-00008E080000}"/>
    <cellStyle name="20% - Accent4 3 8 4" xfId="2192" xr:uid="{00000000-0005-0000-0000-00008F080000}"/>
    <cellStyle name="20% - Accent4 3 9" xfId="2193" xr:uid="{00000000-0005-0000-0000-000090080000}"/>
    <cellStyle name="20% - Accent4 4" xfId="2194" xr:uid="{00000000-0005-0000-0000-000091080000}"/>
    <cellStyle name="20% - Accent4 5" xfId="2195" xr:uid="{00000000-0005-0000-0000-000092080000}"/>
    <cellStyle name="20% - Accent4 5 2" xfId="2196" xr:uid="{00000000-0005-0000-0000-000093080000}"/>
    <cellStyle name="20% - Accent4 5 2 2" xfId="2197" xr:uid="{00000000-0005-0000-0000-000094080000}"/>
    <cellStyle name="20% - Accent4 5 2 2 2" xfId="2198" xr:uid="{00000000-0005-0000-0000-000095080000}"/>
    <cellStyle name="20% - Accent4 5 2 2 2 2" xfId="2199" xr:uid="{00000000-0005-0000-0000-000096080000}"/>
    <cellStyle name="20% - Accent4 5 2 2 2 2 2" xfId="2200" xr:uid="{00000000-0005-0000-0000-000097080000}"/>
    <cellStyle name="20% - Accent4 5 2 2 2 2 3" xfId="2201" xr:uid="{00000000-0005-0000-0000-000098080000}"/>
    <cellStyle name="20% - Accent4 5 2 2 2 2 4" xfId="2202" xr:uid="{00000000-0005-0000-0000-000099080000}"/>
    <cellStyle name="20% - Accent4 5 2 2 2 3" xfId="2203" xr:uid="{00000000-0005-0000-0000-00009A080000}"/>
    <cellStyle name="20% - Accent4 5 2 2 2 4" xfId="2204" xr:uid="{00000000-0005-0000-0000-00009B080000}"/>
    <cellStyle name="20% - Accent4 5 2 2 2 5" xfId="2205" xr:uid="{00000000-0005-0000-0000-00009C080000}"/>
    <cellStyle name="20% - Accent4 5 2 2 3" xfId="2206" xr:uid="{00000000-0005-0000-0000-00009D080000}"/>
    <cellStyle name="20% - Accent4 5 2 2 3 2" xfId="2207" xr:uid="{00000000-0005-0000-0000-00009E080000}"/>
    <cellStyle name="20% - Accent4 5 2 2 3 3" xfId="2208" xr:uid="{00000000-0005-0000-0000-00009F080000}"/>
    <cellStyle name="20% - Accent4 5 2 2 3 4" xfId="2209" xr:uid="{00000000-0005-0000-0000-0000A0080000}"/>
    <cellStyle name="20% - Accent4 5 2 2 4" xfId="2210" xr:uid="{00000000-0005-0000-0000-0000A1080000}"/>
    <cellStyle name="20% - Accent4 5 2 2 5" xfId="2211" xr:uid="{00000000-0005-0000-0000-0000A2080000}"/>
    <cellStyle name="20% - Accent4 5 2 2 6" xfId="2212" xr:uid="{00000000-0005-0000-0000-0000A3080000}"/>
    <cellStyle name="20% - Accent4 5 2 3" xfId="2213" xr:uid="{00000000-0005-0000-0000-0000A4080000}"/>
    <cellStyle name="20% - Accent4 5 2 3 2" xfId="2214" xr:uid="{00000000-0005-0000-0000-0000A5080000}"/>
    <cellStyle name="20% - Accent4 5 2 3 2 2" xfId="2215" xr:uid="{00000000-0005-0000-0000-0000A6080000}"/>
    <cellStyle name="20% - Accent4 5 2 3 2 3" xfId="2216" xr:uid="{00000000-0005-0000-0000-0000A7080000}"/>
    <cellStyle name="20% - Accent4 5 2 3 2 4" xfId="2217" xr:uid="{00000000-0005-0000-0000-0000A8080000}"/>
    <cellStyle name="20% - Accent4 5 2 3 3" xfId="2218" xr:uid="{00000000-0005-0000-0000-0000A9080000}"/>
    <cellStyle name="20% - Accent4 5 2 3 4" xfId="2219" xr:uid="{00000000-0005-0000-0000-0000AA080000}"/>
    <cellStyle name="20% - Accent4 5 2 3 5" xfId="2220" xr:uid="{00000000-0005-0000-0000-0000AB080000}"/>
    <cellStyle name="20% - Accent4 5 2 4" xfId="2221" xr:uid="{00000000-0005-0000-0000-0000AC080000}"/>
    <cellStyle name="20% - Accent4 5 2 4 2" xfId="2222" xr:uid="{00000000-0005-0000-0000-0000AD080000}"/>
    <cellStyle name="20% - Accent4 5 2 4 2 2" xfId="2223" xr:uid="{00000000-0005-0000-0000-0000AE080000}"/>
    <cellStyle name="20% - Accent4 5 2 4 2 3" xfId="2224" xr:uid="{00000000-0005-0000-0000-0000AF080000}"/>
    <cellStyle name="20% - Accent4 5 2 4 2 4" xfId="2225" xr:uid="{00000000-0005-0000-0000-0000B0080000}"/>
    <cellStyle name="20% - Accent4 5 2 4 3" xfId="2226" xr:uid="{00000000-0005-0000-0000-0000B1080000}"/>
    <cellStyle name="20% - Accent4 5 2 4 4" xfId="2227" xr:uid="{00000000-0005-0000-0000-0000B2080000}"/>
    <cellStyle name="20% - Accent4 5 2 4 5" xfId="2228" xr:uid="{00000000-0005-0000-0000-0000B3080000}"/>
    <cellStyle name="20% - Accent4 5 2 5" xfId="2229" xr:uid="{00000000-0005-0000-0000-0000B4080000}"/>
    <cellStyle name="20% - Accent4 5 2 5 2" xfId="2230" xr:uid="{00000000-0005-0000-0000-0000B5080000}"/>
    <cellStyle name="20% - Accent4 5 2 5 3" xfId="2231" xr:uid="{00000000-0005-0000-0000-0000B6080000}"/>
    <cellStyle name="20% - Accent4 5 2 5 4" xfId="2232" xr:uid="{00000000-0005-0000-0000-0000B7080000}"/>
    <cellStyle name="20% - Accent4 5 2 6" xfId="2233" xr:uid="{00000000-0005-0000-0000-0000B8080000}"/>
    <cellStyle name="20% - Accent4 5 2 7" xfId="2234" xr:uid="{00000000-0005-0000-0000-0000B9080000}"/>
    <cellStyle name="20% - Accent4 5 2 8" xfId="2235" xr:uid="{00000000-0005-0000-0000-0000BA080000}"/>
    <cellStyle name="20% - Accent4 5 3" xfId="2236" xr:uid="{00000000-0005-0000-0000-0000BB080000}"/>
    <cellStyle name="20% - Accent4 5 3 2" xfId="2237" xr:uid="{00000000-0005-0000-0000-0000BC080000}"/>
    <cellStyle name="20% - Accent4 5 3 2 2" xfId="2238" xr:uid="{00000000-0005-0000-0000-0000BD080000}"/>
    <cellStyle name="20% - Accent4 5 3 2 2 2" xfId="2239" xr:uid="{00000000-0005-0000-0000-0000BE080000}"/>
    <cellStyle name="20% - Accent4 5 3 2 2 3" xfId="2240" xr:uid="{00000000-0005-0000-0000-0000BF080000}"/>
    <cellStyle name="20% - Accent4 5 3 2 2 4" xfId="2241" xr:uid="{00000000-0005-0000-0000-0000C0080000}"/>
    <cellStyle name="20% - Accent4 5 3 2 3" xfId="2242" xr:uid="{00000000-0005-0000-0000-0000C1080000}"/>
    <cellStyle name="20% - Accent4 5 3 2 4" xfId="2243" xr:uid="{00000000-0005-0000-0000-0000C2080000}"/>
    <cellStyle name="20% - Accent4 5 3 2 5" xfId="2244" xr:uid="{00000000-0005-0000-0000-0000C3080000}"/>
    <cellStyle name="20% - Accent4 5 3 3" xfId="2245" xr:uid="{00000000-0005-0000-0000-0000C4080000}"/>
    <cellStyle name="20% - Accent4 5 3 3 2" xfId="2246" xr:uid="{00000000-0005-0000-0000-0000C5080000}"/>
    <cellStyle name="20% - Accent4 5 3 3 3" xfId="2247" xr:uid="{00000000-0005-0000-0000-0000C6080000}"/>
    <cellStyle name="20% - Accent4 5 3 3 4" xfId="2248" xr:uid="{00000000-0005-0000-0000-0000C7080000}"/>
    <cellStyle name="20% - Accent4 5 3 4" xfId="2249" xr:uid="{00000000-0005-0000-0000-0000C8080000}"/>
    <cellStyle name="20% - Accent4 5 3 5" xfId="2250" xr:uid="{00000000-0005-0000-0000-0000C9080000}"/>
    <cellStyle name="20% - Accent4 5 3 6" xfId="2251" xr:uid="{00000000-0005-0000-0000-0000CA080000}"/>
    <cellStyle name="20% - Accent4 5 4" xfId="2252" xr:uid="{00000000-0005-0000-0000-0000CB080000}"/>
    <cellStyle name="20% - Accent4 5 4 2" xfId="2253" xr:uid="{00000000-0005-0000-0000-0000CC080000}"/>
    <cellStyle name="20% - Accent4 5 4 2 2" xfId="2254" xr:uid="{00000000-0005-0000-0000-0000CD080000}"/>
    <cellStyle name="20% - Accent4 5 4 2 3" xfId="2255" xr:uid="{00000000-0005-0000-0000-0000CE080000}"/>
    <cellStyle name="20% - Accent4 5 4 2 4" xfId="2256" xr:uid="{00000000-0005-0000-0000-0000CF080000}"/>
    <cellStyle name="20% - Accent4 5 4 3" xfId="2257" xr:uid="{00000000-0005-0000-0000-0000D0080000}"/>
    <cellStyle name="20% - Accent4 5 4 4" xfId="2258" xr:uid="{00000000-0005-0000-0000-0000D1080000}"/>
    <cellStyle name="20% - Accent4 5 4 5" xfId="2259" xr:uid="{00000000-0005-0000-0000-0000D2080000}"/>
    <cellStyle name="20% - Accent4 5 5" xfId="2260" xr:uid="{00000000-0005-0000-0000-0000D3080000}"/>
    <cellStyle name="20% - Accent4 5 5 2" xfId="2261" xr:uid="{00000000-0005-0000-0000-0000D4080000}"/>
    <cellStyle name="20% - Accent4 5 5 2 2" xfId="2262" xr:uid="{00000000-0005-0000-0000-0000D5080000}"/>
    <cellStyle name="20% - Accent4 5 5 2 3" xfId="2263" xr:uid="{00000000-0005-0000-0000-0000D6080000}"/>
    <cellStyle name="20% - Accent4 5 5 2 4" xfId="2264" xr:uid="{00000000-0005-0000-0000-0000D7080000}"/>
    <cellStyle name="20% - Accent4 5 5 3" xfId="2265" xr:uid="{00000000-0005-0000-0000-0000D8080000}"/>
    <cellStyle name="20% - Accent4 5 5 4" xfId="2266" xr:uid="{00000000-0005-0000-0000-0000D9080000}"/>
    <cellStyle name="20% - Accent4 5 5 5" xfId="2267" xr:uid="{00000000-0005-0000-0000-0000DA080000}"/>
    <cellStyle name="20% - Accent4 5 6" xfId="2268" xr:uid="{00000000-0005-0000-0000-0000DB080000}"/>
    <cellStyle name="20% - Accent4 5 6 2" xfId="2269" xr:uid="{00000000-0005-0000-0000-0000DC080000}"/>
    <cellStyle name="20% - Accent4 5 6 3" xfId="2270" xr:uid="{00000000-0005-0000-0000-0000DD080000}"/>
    <cellStyle name="20% - Accent4 5 6 4" xfId="2271" xr:uid="{00000000-0005-0000-0000-0000DE080000}"/>
    <cellStyle name="20% - Accent4 5 7" xfId="2272" xr:uid="{00000000-0005-0000-0000-0000DF080000}"/>
    <cellStyle name="20% - Accent4 5 8" xfId="2273" xr:uid="{00000000-0005-0000-0000-0000E0080000}"/>
    <cellStyle name="20% - Accent4 5 9" xfId="2274" xr:uid="{00000000-0005-0000-0000-0000E1080000}"/>
    <cellStyle name="20% - Accent4 6" xfId="2275" xr:uid="{00000000-0005-0000-0000-0000E2080000}"/>
    <cellStyle name="20% - Accent4 6 2" xfId="2276" xr:uid="{00000000-0005-0000-0000-0000E3080000}"/>
    <cellStyle name="20% - Accent4 6 2 2" xfId="2277" xr:uid="{00000000-0005-0000-0000-0000E4080000}"/>
    <cellStyle name="20% - Accent4 6 2 2 2" xfId="2278" xr:uid="{00000000-0005-0000-0000-0000E5080000}"/>
    <cellStyle name="20% - Accent4 6 2 2 2 2" xfId="2279" xr:uid="{00000000-0005-0000-0000-0000E6080000}"/>
    <cellStyle name="20% - Accent4 6 2 2 2 2 2" xfId="2280" xr:uid="{00000000-0005-0000-0000-0000E7080000}"/>
    <cellStyle name="20% - Accent4 6 2 2 2 2 3" xfId="2281" xr:uid="{00000000-0005-0000-0000-0000E8080000}"/>
    <cellStyle name="20% - Accent4 6 2 2 2 2 4" xfId="2282" xr:uid="{00000000-0005-0000-0000-0000E9080000}"/>
    <cellStyle name="20% - Accent4 6 2 2 2 3" xfId="2283" xr:uid="{00000000-0005-0000-0000-0000EA080000}"/>
    <cellStyle name="20% - Accent4 6 2 2 2 4" xfId="2284" xr:uid="{00000000-0005-0000-0000-0000EB080000}"/>
    <cellStyle name="20% - Accent4 6 2 2 2 5" xfId="2285" xr:uid="{00000000-0005-0000-0000-0000EC080000}"/>
    <cellStyle name="20% - Accent4 6 2 2 3" xfId="2286" xr:uid="{00000000-0005-0000-0000-0000ED080000}"/>
    <cellStyle name="20% - Accent4 6 2 2 3 2" xfId="2287" xr:uid="{00000000-0005-0000-0000-0000EE080000}"/>
    <cellStyle name="20% - Accent4 6 2 2 3 3" xfId="2288" xr:uid="{00000000-0005-0000-0000-0000EF080000}"/>
    <cellStyle name="20% - Accent4 6 2 2 3 4" xfId="2289" xr:uid="{00000000-0005-0000-0000-0000F0080000}"/>
    <cellStyle name="20% - Accent4 6 2 2 4" xfId="2290" xr:uid="{00000000-0005-0000-0000-0000F1080000}"/>
    <cellStyle name="20% - Accent4 6 2 2 5" xfId="2291" xr:uid="{00000000-0005-0000-0000-0000F2080000}"/>
    <cellStyle name="20% - Accent4 6 2 2 6" xfId="2292" xr:uid="{00000000-0005-0000-0000-0000F3080000}"/>
    <cellStyle name="20% - Accent4 6 2 3" xfId="2293" xr:uid="{00000000-0005-0000-0000-0000F4080000}"/>
    <cellStyle name="20% - Accent4 6 2 3 2" xfId="2294" xr:uid="{00000000-0005-0000-0000-0000F5080000}"/>
    <cellStyle name="20% - Accent4 6 2 3 2 2" xfId="2295" xr:uid="{00000000-0005-0000-0000-0000F6080000}"/>
    <cellStyle name="20% - Accent4 6 2 3 2 3" xfId="2296" xr:uid="{00000000-0005-0000-0000-0000F7080000}"/>
    <cellStyle name="20% - Accent4 6 2 3 2 4" xfId="2297" xr:uid="{00000000-0005-0000-0000-0000F8080000}"/>
    <cellStyle name="20% - Accent4 6 2 3 3" xfId="2298" xr:uid="{00000000-0005-0000-0000-0000F9080000}"/>
    <cellStyle name="20% - Accent4 6 2 3 4" xfId="2299" xr:uid="{00000000-0005-0000-0000-0000FA080000}"/>
    <cellStyle name="20% - Accent4 6 2 3 5" xfId="2300" xr:uid="{00000000-0005-0000-0000-0000FB080000}"/>
    <cellStyle name="20% - Accent4 6 2 4" xfId="2301" xr:uid="{00000000-0005-0000-0000-0000FC080000}"/>
    <cellStyle name="20% - Accent4 6 2 4 2" xfId="2302" xr:uid="{00000000-0005-0000-0000-0000FD080000}"/>
    <cellStyle name="20% - Accent4 6 2 4 2 2" xfId="2303" xr:uid="{00000000-0005-0000-0000-0000FE080000}"/>
    <cellStyle name="20% - Accent4 6 2 4 2 3" xfId="2304" xr:uid="{00000000-0005-0000-0000-0000FF080000}"/>
    <cellStyle name="20% - Accent4 6 2 4 2 4" xfId="2305" xr:uid="{00000000-0005-0000-0000-000000090000}"/>
    <cellStyle name="20% - Accent4 6 2 4 3" xfId="2306" xr:uid="{00000000-0005-0000-0000-000001090000}"/>
    <cellStyle name="20% - Accent4 6 2 4 4" xfId="2307" xr:uid="{00000000-0005-0000-0000-000002090000}"/>
    <cellStyle name="20% - Accent4 6 2 4 5" xfId="2308" xr:uid="{00000000-0005-0000-0000-000003090000}"/>
    <cellStyle name="20% - Accent4 6 2 5" xfId="2309" xr:uid="{00000000-0005-0000-0000-000004090000}"/>
    <cellStyle name="20% - Accent4 6 2 5 2" xfId="2310" xr:uid="{00000000-0005-0000-0000-000005090000}"/>
    <cellStyle name="20% - Accent4 6 2 5 3" xfId="2311" xr:uid="{00000000-0005-0000-0000-000006090000}"/>
    <cellStyle name="20% - Accent4 6 2 5 4" xfId="2312" xr:uid="{00000000-0005-0000-0000-000007090000}"/>
    <cellStyle name="20% - Accent4 6 2 6" xfId="2313" xr:uid="{00000000-0005-0000-0000-000008090000}"/>
    <cellStyle name="20% - Accent4 6 2 7" xfId="2314" xr:uid="{00000000-0005-0000-0000-000009090000}"/>
    <cellStyle name="20% - Accent4 6 2 8" xfId="2315" xr:uid="{00000000-0005-0000-0000-00000A090000}"/>
    <cellStyle name="20% - Accent4 6 3" xfId="2316" xr:uid="{00000000-0005-0000-0000-00000B090000}"/>
    <cellStyle name="20% - Accent4 6 3 2" xfId="2317" xr:uid="{00000000-0005-0000-0000-00000C090000}"/>
    <cellStyle name="20% - Accent4 6 3 2 2" xfId="2318" xr:uid="{00000000-0005-0000-0000-00000D090000}"/>
    <cellStyle name="20% - Accent4 6 3 2 2 2" xfId="2319" xr:uid="{00000000-0005-0000-0000-00000E090000}"/>
    <cellStyle name="20% - Accent4 6 3 2 2 3" xfId="2320" xr:uid="{00000000-0005-0000-0000-00000F090000}"/>
    <cellStyle name="20% - Accent4 6 3 2 2 4" xfId="2321" xr:uid="{00000000-0005-0000-0000-000010090000}"/>
    <cellStyle name="20% - Accent4 6 3 2 3" xfId="2322" xr:uid="{00000000-0005-0000-0000-000011090000}"/>
    <cellStyle name="20% - Accent4 6 3 2 4" xfId="2323" xr:uid="{00000000-0005-0000-0000-000012090000}"/>
    <cellStyle name="20% - Accent4 6 3 2 5" xfId="2324" xr:uid="{00000000-0005-0000-0000-000013090000}"/>
    <cellStyle name="20% - Accent4 6 3 3" xfId="2325" xr:uid="{00000000-0005-0000-0000-000014090000}"/>
    <cellStyle name="20% - Accent4 6 3 3 2" xfId="2326" xr:uid="{00000000-0005-0000-0000-000015090000}"/>
    <cellStyle name="20% - Accent4 6 3 3 3" xfId="2327" xr:uid="{00000000-0005-0000-0000-000016090000}"/>
    <cellStyle name="20% - Accent4 6 3 3 4" xfId="2328" xr:uid="{00000000-0005-0000-0000-000017090000}"/>
    <cellStyle name="20% - Accent4 6 3 4" xfId="2329" xr:uid="{00000000-0005-0000-0000-000018090000}"/>
    <cellStyle name="20% - Accent4 6 3 5" xfId="2330" xr:uid="{00000000-0005-0000-0000-000019090000}"/>
    <cellStyle name="20% - Accent4 6 3 6" xfId="2331" xr:uid="{00000000-0005-0000-0000-00001A090000}"/>
    <cellStyle name="20% - Accent4 6 4" xfId="2332" xr:uid="{00000000-0005-0000-0000-00001B090000}"/>
    <cellStyle name="20% - Accent4 6 4 2" xfId="2333" xr:uid="{00000000-0005-0000-0000-00001C090000}"/>
    <cellStyle name="20% - Accent4 6 4 2 2" xfId="2334" xr:uid="{00000000-0005-0000-0000-00001D090000}"/>
    <cellStyle name="20% - Accent4 6 4 2 3" xfId="2335" xr:uid="{00000000-0005-0000-0000-00001E090000}"/>
    <cellStyle name="20% - Accent4 6 4 2 4" xfId="2336" xr:uid="{00000000-0005-0000-0000-00001F090000}"/>
    <cellStyle name="20% - Accent4 6 4 3" xfId="2337" xr:uid="{00000000-0005-0000-0000-000020090000}"/>
    <cellStyle name="20% - Accent4 6 4 4" xfId="2338" xr:uid="{00000000-0005-0000-0000-000021090000}"/>
    <cellStyle name="20% - Accent4 6 4 5" xfId="2339" xr:uid="{00000000-0005-0000-0000-000022090000}"/>
    <cellStyle name="20% - Accent4 6 5" xfId="2340" xr:uid="{00000000-0005-0000-0000-000023090000}"/>
    <cellStyle name="20% - Accent4 6 5 2" xfId="2341" xr:uid="{00000000-0005-0000-0000-000024090000}"/>
    <cellStyle name="20% - Accent4 6 5 2 2" xfId="2342" xr:uid="{00000000-0005-0000-0000-000025090000}"/>
    <cellStyle name="20% - Accent4 6 5 2 3" xfId="2343" xr:uid="{00000000-0005-0000-0000-000026090000}"/>
    <cellStyle name="20% - Accent4 6 5 2 4" xfId="2344" xr:uid="{00000000-0005-0000-0000-000027090000}"/>
    <cellStyle name="20% - Accent4 6 5 3" xfId="2345" xr:uid="{00000000-0005-0000-0000-000028090000}"/>
    <cellStyle name="20% - Accent4 6 5 4" xfId="2346" xr:uid="{00000000-0005-0000-0000-000029090000}"/>
    <cellStyle name="20% - Accent4 6 5 5" xfId="2347" xr:uid="{00000000-0005-0000-0000-00002A090000}"/>
    <cellStyle name="20% - Accent4 6 6" xfId="2348" xr:uid="{00000000-0005-0000-0000-00002B090000}"/>
    <cellStyle name="20% - Accent4 6 6 2" xfId="2349" xr:uid="{00000000-0005-0000-0000-00002C090000}"/>
    <cellStyle name="20% - Accent4 6 6 3" xfId="2350" xr:uid="{00000000-0005-0000-0000-00002D090000}"/>
    <cellStyle name="20% - Accent4 6 6 4" xfId="2351" xr:uid="{00000000-0005-0000-0000-00002E090000}"/>
    <cellStyle name="20% - Accent4 6 7" xfId="2352" xr:uid="{00000000-0005-0000-0000-00002F090000}"/>
    <cellStyle name="20% - Accent4 6 8" xfId="2353" xr:uid="{00000000-0005-0000-0000-000030090000}"/>
    <cellStyle name="20% - Accent4 6 9" xfId="2354" xr:uid="{00000000-0005-0000-0000-000031090000}"/>
    <cellStyle name="20% - Accent4 7" xfId="2355" xr:uid="{00000000-0005-0000-0000-000032090000}"/>
    <cellStyle name="20% - Accent4 8" xfId="2356" xr:uid="{00000000-0005-0000-0000-000033090000}"/>
    <cellStyle name="20% - Accent4 8 2" xfId="2357" xr:uid="{00000000-0005-0000-0000-000034090000}"/>
    <cellStyle name="20% - Accent4 8 3" xfId="2358" xr:uid="{00000000-0005-0000-0000-000035090000}"/>
    <cellStyle name="20% - Accent4 8 3 2" xfId="2359" xr:uid="{00000000-0005-0000-0000-000036090000}"/>
    <cellStyle name="20% - Accent4 8 3 2 2" xfId="2360" xr:uid="{00000000-0005-0000-0000-000037090000}"/>
    <cellStyle name="20% - Accent4 8 3 2 2 2" xfId="2361" xr:uid="{00000000-0005-0000-0000-000038090000}"/>
    <cellStyle name="20% - Accent4 8 3 2 2 3" xfId="2362" xr:uid="{00000000-0005-0000-0000-000039090000}"/>
    <cellStyle name="20% - Accent4 8 3 2 2 4" xfId="2363" xr:uid="{00000000-0005-0000-0000-00003A090000}"/>
    <cellStyle name="20% - Accent4 8 3 2 3" xfId="2364" xr:uid="{00000000-0005-0000-0000-00003B090000}"/>
    <cellStyle name="20% - Accent4 8 3 2 4" xfId="2365" xr:uid="{00000000-0005-0000-0000-00003C090000}"/>
    <cellStyle name="20% - Accent4 8 3 2 5" xfId="2366" xr:uid="{00000000-0005-0000-0000-00003D090000}"/>
    <cellStyle name="20% - Accent4 8 3 3" xfId="2367" xr:uid="{00000000-0005-0000-0000-00003E090000}"/>
    <cellStyle name="20% - Accent4 8 3 3 2" xfId="2368" xr:uid="{00000000-0005-0000-0000-00003F090000}"/>
    <cellStyle name="20% - Accent4 8 3 3 3" xfId="2369" xr:uid="{00000000-0005-0000-0000-000040090000}"/>
    <cellStyle name="20% - Accent4 8 3 3 4" xfId="2370" xr:uid="{00000000-0005-0000-0000-000041090000}"/>
    <cellStyle name="20% - Accent4 8 3 4" xfId="2371" xr:uid="{00000000-0005-0000-0000-000042090000}"/>
    <cellStyle name="20% - Accent4 8 3 5" xfId="2372" xr:uid="{00000000-0005-0000-0000-000043090000}"/>
    <cellStyle name="20% - Accent4 8 3 6" xfId="2373" xr:uid="{00000000-0005-0000-0000-000044090000}"/>
    <cellStyle name="20% - Accent4 8 4" xfId="2374" xr:uid="{00000000-0005-0000-0000-000045090000}"/>
    <cellStyle name="20% - Accent4 8 4 2" xfId="2375" xr:uid="{00000000-0005-0000-0000-000046090000}"/>
    <cellStyle name="20% - Accent4 8 4 2 2" xfId="2376" xr:uid="{00000000-0005-0000-0000-000047090000}"/>
    <cellStyle name="20% - Accent4 8 4 2 3" xfId="2377" xr:uid="{00000000-0005-0000-0000-000048090000}"/>
    <cellStyle name="20% - Accent4 8 4 2 4" xfId="2378" xr:uid="{00000000-0005-0000-0000-000049090000}"/>
    <cellStyle name="20% - Accent4 8 4 3" xfId="2379" xr:uid="{00000000-0005-0000-0000-00004A090000}"/>
    <cellStyle name="20% - Accent4 8 4 4" xfId="2380" xr:uid="{00000000-0005-0000-0000-00004B090000}"/>
    <cellStyle name="20% - Accent4 8 4 5" xfId="2381" xr:uid="{00000000-0005-0000-0000-00004C090000}"/>
    <cellStyle name="20% - Accent4 8 5" xfId="2382" xr:uid="{00000000-0005-0000-0000-00004D090000}"/>
    <cellStyle name="20% - Accent4 8 5 2" xfId="2383" xr:uid="{00000000-0005-0000-0000-00004E090000}"/>
    <cellStyle name="20% - Accent4 8 5 2 2" xfId="2384" xr:uid="{00000000-0005-0000-0000-00004F090000}"/>
    <cellStyle name="20% - Accent4 8 5 2 3" xfId="2385" xr:uid="{00000000-0005-0000-0000-000050090000}"/>
    <cellStyle name="20% - Accent4 8 5 2 4" xfId="2386" xr:uid="{00000000-0005-0000-0000-000051090000}"/>
    <cellStyle name="20% - Accent4 8 5 3" xfId="2387" xr:uid="{00000000-0005-0000-0000-000052090000}"/>
    <cellStyle name="20% - Accent4 8 5 4" xfId="2388" xr:uid="{00000000-0005-0000-0000-000053090000}"/>
    <cellStyle name="20% - Accent4 8 5 5" xfId="2389" xr:uid="{00000000-0005-0000-0000-000054090000}"/>
    <cellStyle name="20% - Accent4 8 6" xfId="2390" xr:uid="{00000000-0005-0000-0000-000055090000}"/>
    <cellStyle name="20% - Accent4 8 6 2" xfId="2391" xr:uid="{00000000-0005-0000-0000-000056090000}"/>
    <cellStyle name="20% - Accent4 8 6 3" xfId="2392" xr:uid="{00000000-0005-0000-0000-000057090000}"/>
    <cellStyle name="20% - Accent4 8 6 4" xfId="2393" xr:uid="{00000000-0005-0000-0000-000058090000}"/>
    <cellStyle name="20% - Accent4 8 7" xfId="2394" xr:uid="{00000000-0005-0000-0000-000059090000}"/>
    <cellStyle name="20% - Accent4 8 8" xfId="2395" xr:uid="{00000000-0005-0000-0000-00005A090000}"/>
    <cellStyle name="20% - Accent4 8 9" xfId="2396" xr:uid="{00000000-0005-0000-0000-00005B090000}"/>
    <cellStyle name="20% - Accent4 9" xfId="2397" xr:uid="{00000000-0005-0000-0000-00005C090000}"/>
    <cellStyle name="20% - Accent4 9 2" xfId="2398" xr:uid="{00000000-0005-0000-0000-00005D090000}"/>
    <cellStyle name="20% - Accent4 9 2 2" xfId="2399" xr:uid="{00000000-0005-0000-0000-00005E090000}"/>
    <cellStyle name="20% - Accent4 9 2 2 2" xfId="2400" xr:uid="{00000000-0005-0000-0000-00005F090000}"/>
    <cellStyle name="20% - Accent4 9 2 2 2 2" xfId="2401" xr:uid="{00000000-0005-0000-0000-000060090000}"/>
    <cellStyle name="20% - Accent4 9 2 2 2 3" xfId="2402" xr:uid="{00000000-0005-0000-0000-000061090000}"/>
    <cellStyle name="20% - Accent4 9 2 2 2 4" xfId="2403" xr:uid="{00000000-0005-0000-0000-000062090000}"/>
    <cellStyle name="20% - Accent4 9 2 2 3" xfId="2404" xr:uid="{00000000-0005-0000-0000-000063090000}"/>
    <cellStyle name="20% - Accent4 9 2 2 4" xfId="2405" xr:uid="{00000000-0005-0000-0000-000064090000}"/>
    <cellStyle name="20% - Accent4 9 2 2 5" xfId="2406" xr:uid="{00000000-0005-0000-0000-000065090000}"/>
    <cellStyle name="20% - Accent4 9 2 3" xfId="2407" xr:uid="{00000000-0005-0000-0000-000066090000}"/>
    <cellStyle name="20% - Accent4 9 2 3 2" xfId="2408" xr:uid="{00000000-0005-0000-0000-000067090000}"/>
    <cellStyle name="20% - Accent4 9 2 3 3" xfId="2409" xr:uid="{00000000-0005-0000-0000-000068090000}"/>
    <cellStyle name="20% - Accent4 9 2 3 4" xfId="2410" xr:uid="{00000000-0005-0000-0000-000069090000}"/>
    <cellStyle name="20% - Accent4 9 2 4" xfId="2411" xr:uid="{00000000-0005-0000-0000-00006A090000}"/>
    <cellStyle name="20% - Accent4 9 2 5" xfId="2412" xr:uid="{00000000-0005-0000-0000-00006B090000}"/>
    <cellStyle name="20% - Accent4 9 2 6" xfId="2413" xr:uid="{00000000-0005-0000-0000-00006C090000}"/>
    <cellStyle name="20% - Accent4 9 3" xfId="2414" xr:uid="{00000000-0005-0000-0000-00006D090000}"/>
    <cellStyle name="20% - Accent4 9 3 2" xfId="2415" xr:uid="{00000000-0005-0000-0000-00006E090000}"/>
    <cellStyle name="20% - Accent4 9 3 2 2" xfId="2416" xr:uid="{00000000-0005-0000-0000-00006F090000}"/>
    <cellStyle name="20% - Accent4 9 3 2 3" xfId="2417" xr:uid="{00000000-0005-0000-0000-000070090000}"/>
    <cellStyle name="20% - Accent4 9 3 2 4" xfId="2418" xr:uid="{00000000-0005-0000-0000-000071090000}"/>
    <cellStyle name="20% - Accent4 9 3 3" xfId="2419" xr:uid="{00000000-0005-0000-0000-000072090000}"/>
    <cellStyle name="20% - Accent4 9 3 4" xfId="2420" xr:uid="{00000000-0005-0000-0000-000073090000}"/>
    <cellStyle name="20% - Accent4 9 3 5" xfId="2421" xr:uid="{00000000-0005-0000-0000-000074090000}"/>
    <cellStyle name="20% - Accent4 9 4" xfId="2422" xr:uid="{00000000-0005-0000-0000-000075090000}"/>
    <cellStyle name="20% - Accent4 9 4 2" xfId="2423" xr:uid="{00000000-0005-0000-0000-000076090000}"/>
    <cellStyle name="20% - Accent4 9 4 2 2" xfId="2424" xr:uid="{00000000-0005-0000-0000-000077090000}"/>
    <cellStyle name="20% - Accent4 9 4 2 3" xfId="2425" xr:uid="{00000000-0005-0000-0000-000078090000}"/>
    <cellStyle name="20% - Accent4 9 4 2 4" xfId="2426" xr:uid="{00000000-0005-0000-0000-000079090000}"/>
    <cellStyle name="20% - Accent4 9 4 3" xfId="2427" xr:uid="{00000000-0005-0000-0000-00007A090000}"/>
    <cellStyle name="20% - Accent4 9 4 4" xfId="2428" xr:uid="{00000000-0005-0000-0000-00007B090000}"/>
    <cellStyle name="20% - Accent4 9 4 5" xfId="2429" xr:uid="{00000000-0005-0000-0000-00007C090000}"/>
    <cellStyle name="20% - Accent4 9 5" xfId="2430" xr:uid="{00000000-0005-0000-0000-00007D090000}"/>
    <cellStyle name="20% - Accent4 9 5 2" xfId="2431" xr:uid="{00000000-0005-0000-0000-00007E090000}"/>
    <cellStyle name="20% - Accent4 9 5 3" xfId="2432" xr:uid="{00000000-0005-0000-0000-00007F090000}"/>
    <cellStyle name="20% - Accent4 9 5 4" xfId="2433" xr:uid="{00000000-0005-0000-0000-000080090000}"/>
    <cellStyle name="20% - Accent4 9 6" xfId="2434" xr:uid="{00000000-0005-0000-0000-000081090000}"/>
    <cellStyle name="20% - Accent4 9 7" xfId="2435" xr:uid="{00000000-0005-0000-0000-000082090000}"/>
    <cellStyle name="20% - Accent4 9 8" xfId="2436" xr:uid="{00000000-0005-0000-0000-000083090000}"/>
    <cellStyle name="20% - Accent5" xfId="2437" builtinId="46" customBuiltin="1"/>
    <cellStyle name="20% - Accent5 10" xfId="2438" xr:uid="{00000000-0005-0000-0000-000085090000}"/>
    <cellStyle name="20% - Accent5 10 2" xfId="2439" xr:uid="{00000000-0005-0000-0000-000086090000}"/>
    <cellStyle name="20% - Accent5 10 2 2" xfId="2440" xr:uid="{00000000-0005-0000-0000-000087090000}"/>
    <cellStyle name="20% - Accent5 10 2 2 2" xfId="2441" xr:uid="{00000000-0005-0000-0000-000088090000}"/>
    <cellStyle name="20% - Accent5 10 2 2 3" xfId="2442" xr:uid="{00000000-0005-0000-0000-000089090000}"/>
    <cellStyle name="20% - Accent5 10 2 2 4" xfId="2443" xr:uid="{00000000-0005-0000-0000-00008A090000}"/>
    <cellStyle name="20% - Accent5 10 2 3" xfId="2444" xr:uid="{00000000-0005-0000-0000-00008B090000}"/>
    <cellStyle name="20% - Accent5 10 2 4" xfId="2445" xr:uid="{00000000-0005-0000-0000-00008C090000}"/>
    <cellStyle name="20% - Accent5 10 2 5" xfId="2446" xr:uid="{00000000-0005-0000-0000-00008D090000}"/>
    <cellStyle name="20% - Accent5 10 3" xfId="2447" xr:uid="{00000000-0005-0000-0000-00008E090000}"/>
    <cellStyle name="20% - Accent5 10 3 2" xfId="2448" xr:uid="{00000000-0005-0000-0000-00008F090000}"/>
    <cellStyle name="20% - Accent5 10 3 3" xfId="2449" xr:uid="{00000000-0005-0000-0000-000090090000}"/>
    <cellStyle name="20% - Accent5 10 3 4" xfId="2450" xr:uid="{00000000-0005-0000-0000-000091090000}"/>
    <cellStyle name="20% - Accent5 10 4" xfId="2451" xr:uid="{00000000-0005-0000-0000-000092090000}"/>
    <cellStyle name="20% - Accent5 10 5" xfId="2452" xr:uid="{00000000-0005-0000-0000-000093090000}"/>
    <cellStyle name="20% - Accent5 10 6" xfId="2453" xr:uid="{00000000-0005-0000-0000-000094090000}"/>
    <cellStyle name="20% - Accent5 11" xfId="2454" xr:uid="{00000000-0005-0000-0000-000095090000}"/>
    <cellStyle name="20% - Accent5 11 2" xfId="2455" xr:uid="{00000000-0005-0000-0000-000096090000}"/>
    <cellStyle name="20% - Accent5 11 2 2" xfId="2456" xr:uid="{00000000-0005-0000-0000-000097090000}"/>
    <cellStyle name="20% - Accent5 11 2 2 2" xfId="2457" xr:uid="{00000000-0005-0000-0000-000098090000}"/>
    <cellStyle name="20% - Accent5 11 2 2 3" xfId="2458" xr:uid="{00000000-0005-0000-0000-000099090000}"/>
    <cellStyle name="20% - Accent5 11 2 2 4" xfId="2459" xr:uid="{00000000-0005-0000-0000-00009A090000}"/>
    <cellStyle name="20% - Accent5 11 2 3" xfId="2460" xr:uid="{00000000-0005-0000-0000-00009B090000}"/>
    <cellStyle name="20% - Accent5 11 2 4" xfId="2461" xr:uid="{00000000-0005-0000-0000-00009C090000}"/>
    <cellStyle name="20% - Accent5 11 2 5" xfId="2462" xr:uid="{00000000-0005-0000-0000-00009D090000}"/>
    <cellStyle name="20% - Accent5 11 3" xfId="2463" xr:uid="{00000000-0005-0000-0000-00009E090000}"/>
    <cellStyle name="20% - Accent5 11 3 2" xfId="2464" xr:uid="{00000000-0005-0000-0000-00009F090000}"/>
    <cellStyle name="20% - Accent5 11 3 3" xfId="2465" xr:uid="{00000000-0005-0000-0000-0000A0090000}"/>
    <cellStyle name="20% - Accent5 11 3 4" xfId="2466" xr:uid="{00000000-0005-0000-0000-0000A1090000}"/>
    <cellStyle name="20% - Accent5 11 4" xfId="2467" xr:uid="{00000000-0005-0000-0000-0000A2090000}"/>
    <cellStyle name="20% - Accent5 11 5" xfId="2468" xr:uid="{00000000-0005-0000-0000-0000A3090000}"/>
    <cellStyle name="20% - Accent5 11 6" xfId="2469" xr:uid="{00000000-0005-0000-0000-0000A4090000}"/>
    <cellStyle name="20% - Accent5 12" xfId="2470" xr:uid="{00000000-0005-0000-0000-0000A5090000}"/>
    <cellStyle name="20% - Accent5 12 2" xfId="2471" xr:uid="{00000000-0005-0000-0000-0000A6090000}"/>
    <cellStyle name="20% - Accent5 12 2 2" xfId="2472" xr:uid="{00000000-0005-0000-0000-0000A7090000}"/>
    <cellStyle name="20% - Accent5 12 2 3" xfId="2473" xr:uid="{00000000-0005-0000-0000-0000A8090000}"/>
    <cellStyle name="20% - Accent5 12 2 4" xfId="2474" xr:uid="{00000000-0005-0000-0000-0000A9090000}"/>
    <cellStyle name="20% - Accent5 12 3" xfId="2475" xr:uid="{00000000-0005-0000-0000-0000AA090000}"/>
    <cellStyle name="20% - Accent5 12 4" xfId="2476" xr:uid="{00000000-0005-0000-0000-0000AB090000}"/>
    <cellStyle name="20% - Accent5 12 5" xfId="2477" xr:uid="{00000000-0005-0000-0000-0000AC090000}"/>
    <cellStyle name="20% - Accent5 13" xfId="2478" xr:uid="{00000000-0005-0000-0000-0000AD090000}"/>
    <cellStyle name="20% - Accent5 13 2" xfId="2479" xr:uid="{00000000-0005-0000-0000-0000AE090000}"/>
    <cellStyle name="20% - Accent5 13 2 2" xfId="2480" xr:uid="{00000000-0005-0000-0000-0000AF090000}"/>
    <cellStyle name="20% - Accent5 13 2 3" xfId="2481" xr:uid="{00000000-0005-0000-0000-0000B0090000}"/>
    <cellStyle name="20% - Accent5 13 2 4" xfId="2482" xr:uid="{00000000-0005-0000-0000-0000B1090000}"/>
    <cellStyle name="20% - Accent5 13 3" xfId="2483" xr:uid="{00000000-0005-0000-0000-0000B2090000}"/>
    <cellStyle name="20% - Accent5 13 4" xfId="2484" xr:uid="{00000000-0005-0000-0000-0000B3090000}"/>
    <cellStyle name="20% - Accent5 13 5" xfId="2485" xr:uid="{00000000-0005-0000-0000-0000B4090000}"/>
    <cellStyle name="20% - Accent5 14" xfId="2486" xr:uid="{00000000-0005-0000-0000-0000B5090000}"/>
    <cellStyle name="20% - Accent5 14 2" xfId="2487" xr:uid="{00000000-0005-0000-0000-0000B6090000}"/>
    <cellStyle name="20% - Accent5 14 2 2" xfId="2488" xr:uid="{00000000-0005-0000-0000-0000B7090000}"/>
    <cellStyle name="20% - Accent5 14 2 3" xfId="2489" xr:uid="{00000000-0005-0000-0000-0000B8090000}"/>
    <cellStyle name="20% - Accent5 14 2 4" xfId="2490" xr:uid="{00000000-0005-0000-0000-0000B9090000}"/>
    <cellStyle name="20% - Accent5 14 3" xfId="2491" xr:uid="{00000000-0005-0000-0000-0000BA090000}"/>
    <cellStyle name="20% - Accent5 14 4" xfId="2492" xr:uid="{00000000-0005-0000-0000-0000BB090000}"/>
    <cellStyle name="20% - Accent5 14 5" xfId="2493" xr:uid="{00000000-0005-0000-0000-0000BC090000}"/>
    <cellStyle name="20% - Accent5 15" xfId="2494" xr:uid="{00000000-0005-0000-0000-0000BD090000}"/>
    <cellStyle name="20% - Accent5 15 2" xfId="2495" xr:uid="{00000000-0005-0000-0000-0000BE090000}"/>
    <cellStyle name="20% - Accent5 15 3" xfId="2496" xr:uid="{00000000-0005-0000-0000-0000BF090000}"/>
    <cellStyle name="20% - Accent5 15 4" xfId="2497" xr:uid="{00000000-0005-0000-0000-0000C0090000}"/>
    <cellStyle name="20% - Accent5 16" xfId="2498" xr:uid="{00000000-0005-0000-0000-0000C1090000}"/>
    <cellStyle name="20% - Accent5 16 2" xfId="2499" xr:uid="{00000000-0005-0000-0000-0000C2090000}"/>
    <cellStyle name="20% - Accent5 16 3" xfId="2500" xr:uid="{00000000-0005-0000-0000-0000C3090000}"/>
    <cellStyle name="20% - Accent5 16 4" xfId="2501" xr:uid="{00000000-0005-0000-0000-0000C4090000}"/>
    <cellStyle name="20% - Accent5 17" xfId="2502" xr:uid="{00000000-0005-0000-0000-0000C5090000}"/>
    <cellStyle name="20% - Accent5 17 2" xfId="2503" xr:uid="{00000000-0005-0000-0000-0000C6090000}"/>
    <cellStyle name="20% - Accent5 17 3" xfId="2504" xr:uid="{00000000-0005-0000-0000-0000C7090000}"/>
    <cellStyle name="20% - Accent5 17 4" xfId="2505" xr:uid="{00000000-0005-0000-0000-0000C8090000}"/>
    <cellStyle name="20% - Accent5 18" xfId="2506" xr:uid="{00000000-0005-0000-0000-0000C9090000}"/>
    <cellStyle name="20% - Accent5 18 2" xfId="2507" xr:uid="{00000000-0005-0000-0000-0000CA090000}"/>
    <cellStyle name="20% - Accent5 18 3" xfId="2508" xr:uid="{00000000-0005-0000-0000-0000CB090000}"/>
    <cellStyle name="20% - Accent5 19" xfId="2509" xr:uid="{00000000-0005-0000-0000-0000CC090000}"/>
    <cellStyle name="20% - Accent5 2" xfId="2510" xr:uid="{00000000-0005-0000-0000-0000CD090000}"/>
    <cellStyle name="20% - Accent5 2 2" xfId="2511" xr:uid="{00000000-0005-0000-0000-0000CE090000}"/>
    <cellStyle name="20% - Accent5 2 2 10" xfId="2512" xr:uid="{00000000-0005-0000-0000-0000CF090000}"/>
    <cellStyle name="20% - Accent5 2 2 2" xfId="2513" xr:uid="{00000000-0005-0000-0000-0000D0090000}"/>
    <cellStyle name="20% - Accent5 2 2 2 2" xfId="2514" xr:uid="{00000000-0005-0000-0000-0000D1090000}"/>
    <cellStyle name="20% - Accent5 2 2 2 2 2" xfId="2515" xr:uid="{00000000-0005-0000-0000-0000D2090000}"/>
    <cellStyle name="20% - Accent5 2 2 2 2 2 2" xfId="2516" xr:uid="{00000000-0005-0000-0000-0000D3090000}"/>
    <cellStyle name="20% - Accent5 2 2 2 2 2 2 2" xfId="2517" xr:uid="{00000000-0005-0000-0000-0000D4090000}"/>
    <cellStyle name="20% - Accent5 2 2 2 2 2 2 2 2" xfId="2518" xr:uid="{00000000-0005-0000-0000-0000D5090000}"/>
    <cellStyle name="20% - Accent5 2 2 2 2 2 2 2 3" xfId="2519" xr:uid="{00000000-0005-0000-0000-0000D6090000}"/>
    <cellStyle name="20% - Accent5 2 2 2 2 2 2 2 4" xfId="2520" xr:uid="{00000000-0005-0000-0000-0000D7090000}"/>
    <cellStyle name="20% - Accent5 2 2 2 2 2 2 3" xfId="2521" xr:uid="{00000000-0005-0000-0000-0000D8090000}"/>
    <cellStyle name="20% - Accent5 2 2 2 2 2 2 4" xfId="2522" xr:uid="{00000000-0005-0000-0000-0000D9090000}"/>
    <cellStyle name="20% - Accent5 2 2 2 2 2 2 5" xfId="2523" xr:uid="{00000000-0005-0000-0000-0000DA090000}"/>
    <cellStyle name="20% - Accent5 2 2 2 2 2 3" xfId="2524" xr:uid="{00000000-0005-0000-0000-0000DB090000}"/>
    <cellStyle name="20% - Accent5 2 2 2 2 2 3 2" xfId="2525" xr:uid="{00000000-0005-0000-0000-0000DC090000}"/>
    <cellStyle name="20% - Accent5 2 2 2 2 2 3 3" xfId="2526" xr:uid="{00000000-0005-0000-0000-0000DD090000}"/>
    <cellStyle name="20% - Accent5 2 2 2 2 2 3 4" xfId="2527" xr:uid="{00000000-0005-0000-0000-0000DE090000}"/>
    <cellStyle name="20% - Accent5 2 2 2 2 2 4" xfId="2528" xr:uid="{00000000-0005-0000-0000-0000DF090000}"/>
    <cellStyle name="20% - Accent5 2 2 2 2 2 5" xfId="2529" xr:uid="{00000000-0005-0000-0000-0000E0090000}"/>
    <cellStyle name="20% - Accent5 2 2 2 2 2 6" xfId="2530" xr:uid="{00000000-0005-0000-0000-0000E1090000}"/>
    <cellStyle name="20% - Accent5 2 2 2 2 3" xfId="2531" xr:uid="{00000000-0005-0000-0000-0000E2090000}"/>
    <cellStyle name="20% - Accent5 2 2 2 2 3 2" xfId="2532" xr:uid="{00000000-0005-0000-0000-0000E3090000}"/>
    <cellStyle name="20% - Accent5 2 2 2 2 3 2 2" xfId="2533" xr:uid="{00000000-0005-0000-0000-0000E4090000}"/>
    <cellStyle name="20% - Accent5 2 2 2 2 3 2 3" xfId="2534" xr:uid="{00000000-0005-0000-0000-0000E5090000}"/>
    <cellStyle name="20% - Accent5 2 2 2 2 3 2 4" xfId="2535" xr:uid="{00000000-0005-0000-0000-0000E6090000}"/>
    <cellStyle name="20% - Accent5 2 2 2 2 3 3" xfId="2536" xr:uid="{00000000-0005-0000-0000-0000E7090000}"/>
    <cellStyle name="20% - Accent5 2 2 2 2 3 4" xfId="2537" xr:uid="{00000000-0005-0000-0000-0000E8090000}"/>
    <cellStyle name="20% - Accent5 2 2 2 2 3 5" xfId="2538" xr:uid="{00000000-0005-0000-0000-0000E9090000}"/>
    <cellStyle name="20% - Accent5 2 2 2 2 4" xfId="2539" xr:uid="{00000000-0005-0000-0000-0000EA090000}"/>
    <cellStyle name="20% - Accent5 2 2 2 2 4 2" xfId="2540" xr:uid="{00000000-0005-0000-0000-0000EB090000}"/>
    <cellStyle name="20% - Accent5 2 2 2 2 4 2 2" xfId="2541" xr:uid="{00000000-0005-0000-0000-0000EC090000}"/>
    <cellStyle name="20% - Accent5 2 2 2 2 4 2 3" xfId="2542" xr:uid="{00000000-0005-0000-0000-0000ED090000}"/>
    <cellStyle name="20% - Accent5 2 2 2 2 4 2 4" xfId="2543" xr:uid="{00000000-0005-0000-0000-0000EE090000}"/>
    <cellStyle name="20% - Accent5 2 2 2 2 4 3" xfId="2544" xr:uid="{00000000-0005-0000-0000-0000EF090000}"/>
    <cellStyle name="20% - Accent5 2 2 2 2 4 4" xfId="2545" xr:uid="{00000000-0005-0000-0000-0000F0090000}"/>
    <cellStyle name="20% - Accent5 2 2 2 2 4 5" xfId="2546" xr:uid="{00000000-0005-0000-0000-0000F1090000}"/>
    <cellStyle name="20% - Accent5 2 2 2 2 5" xfId="2547" xr:uid="{00000000-0005-0000-0000-0000F2090000}"/>
    <cellStyle name="20% - Accent5 2 2 2 2 5 2" xfId="2548" xr:uid="{00000000-0005-0000-0000-0000F3090000}"/>
    <cellStyle name="20% - Accent5 2 2 2 2 5 3" xfId="2549" xr:uid="{00000000-0005-0000-0000-0000F4090000}"/>
    <cellStyle name="20% - Accent5 2 2 2 2 5 4" xfId="2550" xr:uid="{00000000-0005-0000-0000-0000F5090000}"/>
    <cellStyle name="20% - Accent5 2 2 2 2 6" xfId="2551" xr:uid="{00000000-0005-0000-0000-0000F6090000}"/>
    <cellStyle name="20% - Accent5 2 2 2 2 7" xfId="2552" xr:uid="{00000000-0005-0000-0000-0000F7090000}"/>
    <cellStyle name="20% - Accent5 2 2 2 2 8" xfId="2553" xr:uid="{00000000-0005-0000-0000-0000F8090000}"/>
    <cellStyle name="20% - Accent5 2 2 2 3" xfId="2554" xr:uid="{00000000-0005-0000-0000-0000F9090000}"/>
    <cellStyle name="20% - Accent5 2 2 2 3 2" xfId="2555" xr:uid="{00000000-0005-0000-0000-0000FA090000}"/>
    <cellStyle name="20% - Accent5 2 2 2 3 2 2" xfId="2556" xr:uid="{00000000-0005-0000-0000-0000FB090000}"/>
    <cellStyle name="20% - Accent5 2 2 2 3 2 2 2" xfId="2557" xr:uid="{00000000-0005-0000-0000-0000FC090000}"/>
    <cellStyle name="20% - Accent5 2 2 2 3 2 2 3" xfId="2558" xr:uid="{00000000-0005-0000-0000-0000FD090000}"/>
    <cellStyle name="20% - Accent5 2 2 2 3 2 2 4" xfId="2559" xr:uid="{00000000-0005-0000-0000-0000FE090000}"/>
    <cellStyle name="20% - Accent5 2 2 2 3 2 3" xfId="2560" xr:uid="{00000000-0005-0000-0000-0000FF090000}"/>
    <cellStyle name="20% - Accent5 2 2 2 3 2 4" xfId="2561" xr:uid="{00000000-0005-0000-0000-0000000A0000}"/>
    <cellStyle name="20% - Accent5 2 2 2 3 2 5" xfId="2562" xr:uid="{00000000-0005-0000-0000-0000010A0000}"/>
    <cellStyle name="20% - Accent5 2 2 2 3 3" xfId="2563" xr:uid="{00000000-0005-0000-0000-0000020A0000}"/>
    <cellStyle name="20% - Accent5 2 2 2 3 3 2" xfId="2564" xr:uid="{00000000-0005-0000-0000-0000030A0000}"/>
    <cellStyle name="20% - Accent5 2 2 2 3 3 3" xfId="2565" xr:uid="{00000000-0005-0000-0000-0000040A0000}"/>
    <cellStyle name="20% - Accent5 2 2 2 3 3 4" xfId="2566" xr:uid="{00000000-0005-0000-0000-0000050A0000}"/>
    <cellStyle name="20% - Accent5 2 2 2 3 4" xfId="2567" xr:uid="{00000000-0005-0000-0000-0000060A0000}"/>
    <cellStyle name="20% - Accent5 2 2 2 3 5" xfId="2568" xr:uid="{00000000-0005-0000-0000-0000070A0000}"/>
    <cellStyle name="20% - Accent5 2 2 2 3 6" xfId="2569" xr:uid="{00000000-0005-0000-0000-0000080A0000}"/>
    <cellStyle name="20% - Accent5 2 2 2 4" xfId="2570" xr:uid="{00000000-0005-0000-0000-0000090A0000}"/>
    <cellStyle name="20% - Accent5 2 2 2 4 2" xfId="2571" xr:uid="{00000000-0005-0000-0000-00000A0A0000}"/>
    <cellStyle name="20% - Accent5 2 2 2 4 2 2" xfId="2572" xr:uid="{00000000-0005-0000-0000-00000B0A0000}"/>
    <cellStyle name="20% - Accent5 2 2 2 4 2 3" xfId="2573" xr:uid="{00000000-0005-0000-0000-00000C0A0000}"/>
    <cellStyle name="20% - Accent5 2 2 2 4 2 4" xfId="2574" xr:uid="{00000000-0005-0000-0000-00000D0A0000}"/>
    <cellStyle name="20% - Accent5 2 2 2 4 3" xfId="2575" xr:uid="{00000000-0005-0000-0000-00000E0A0000}"/>
    <cellStyle name="20% - Accent5 2 2 2 4 4" xfId="2576" xr:uid="{00000000-0005-0000-0000-00000F0A0000}"/>
    <cellStyle name="20% - Accent5 2 2 2 4 5" xfId="2577" xr:uid="{00000000-0005-0000-0000-0000100A0000}"/>
    <cellStyle name="20% - Accent5 2 2 2 5" xfId="2578" xr:uid="{00000000-0005-0000-0000-0000110A0000}"/>
    <cellStyle name="20% - Accent5 2 2 2 5 2" xfId="2579" xr:uid="{00000000-0005-0000-0000-0000120A0000}"/>
    <cellStyle name="20% - Accent5 2 2 2 5 2 2" xfId="2580" xr:uid="{00000000-0005-0000-0000-0000130A0000}"/>
    <cellStyle name="20% - Accent5 2 2 2 5 2 3" xfId="2581" xr:uid="{00000000-0005-0000-0000-0000140A0000}"/>
    <cellStyle name="20% - Accent5 2 2 2 5 2 4" xfId="2582" xr:uid="{00000000-0005-0000-0000-0000150A0000}"/>
    <cellStyle name="20% - Accent5 2 2 2 5 3" xfId="2583" xr:uid="{00000000-0005-0000-0000-0000160A0000}"/>
    <cellStyle name="20% - Accent5 2 2 2 5 4" xfId="2584" xr:uid="{00000000-0005-0000-0000-0000170A0000}"/>
    <cellStyle name="20% - Accent5 2 2 2 5 5" xfId="2585" xr:uid="{00000000-0005-0000-0000-0000180A0000}"/>
    <cellStyle name="20% - Accent5 2 2 2 6" xfId="2586" xr:uid="{00000000-0005-0000-0000-0000190A0000}"/>
    <cellStyle name="20% - Accent5 2 2 2 6 2" xfId="2587" xr:uid="{00000000-0005-0000-0000-00001A0A0000}"/>
    <cellStyle name="20% - Accent5 2 2 2 6 3" xfId="2588" xr:uid="{00000000-0005-0000-0000-00001B0A0000}"/>
    <cellStyle name="20% - Accent5 2 2 2 6 4" xfId="2589" xr:uid="{00000000-0005-0000-0000-00001C0A0000}"/>
    <cellStyle name="20% - Accent5 2 2 2 7" xfId="2590" xr:uid="{00000000-0005-0000-0000-00001D0A0000}"/>
    <cellStyle name="20% - Accent5 2 2 2 8" xfId="2591" xr:uid="{00000000-0005-0000-0000-00001E0A0000}"/>
    <cellStyle name="20% - Accent5 2 2 2 9" xfId="2592" xr:uid="{00000000-0005-0000-0000-00001F0A0000}"/>
    <cellStyle name="20% - Accent5 2 2 3" xfId="2593" xr:uid="{00000000-0005-0000-0000-0000200A0000}"/>
    <cellStyle name="20% - Accent5 2 2 3 2" xfId="2594" xr:uid="{00000000-0005-0000-0000-0000210A0000}"/>
    <cellStyle name="20% - Accent5 2 2 3 2 2" xfId="2595" xr:uid="{00000000-0005-0000-0000-0000220A0000}"/>
    <cellStyle name="20% - Accent5 2 2 3 2 2 2" xfId="2596" xr:uid="{00000000-0005-0000-0000-0000230A0000}"/>
    <cellStyle name="20% - Accent5 2 2 3 2 2 2 2" xfId="2597" xr:uid="{00000000-0005-0000-0000-0000240A0000}"/>
    <cellStyle name="20% - Accent5 2 2 3 2 2 2 3" xfId="2598" xr:uid="{00000000-0005-0000-0000-0000250A0000}"/>
    <cellStyle name="20% - Accent5 2 2 3 2 2 2 4" xfId="2599" xr:uid="{00000000-0005-0000-0000-0000260A0000}"/>
    <cellStyle name="20% - Accent5 2 2 3 2 2 3" xfId="2600" xr:uid="{00000000-0005-0000-0000-0000270A0000}"/>
    <cellStyle name="20% - Accent5 2 2 3 2 2 4" xfId="2601" xr:uid="{00000000-0005-0000-0000-0000280A0000}"/>
    <cellStyle name="20% - Accent5 2 2 3 2 2 5" xfId="2602" xr:uid="{00000000-0005-0000-0000-0000290A0000}"/>
    <cellStyle name="20% - Accent5 2 2 3 2 3" xfId="2603" xr:uid="{00000000-0005-0000-0000-00002A0A0000}"/>
    <cellStyle name="20% - Accent5 2 2 3 2 3 2" xfId="2604" xr:uid="{00000000-0005-0000-0000-00002B0A0000}"/>
    <cellStyle name="20% - Accent5 2 2 3 2 3 3" xfId="2605" xr:uid="{00000000-0005-0000-0000-00002C0A0000}"/>
    <cellStyle name="20% - Accent5 2 2 3 2 3 4" xfId="2606" xr:uid="{00000000-0005-0000-0000-00002D0A0000}"/>
    <cellStyle name="20% - Accent5 2 2 3 2 4" xfId="2607" xr:uid="{00000000-0005-0000-0000-00002E0A0000}"/>
    <cellStyle name="20% - Accent5 2 2 3 2 5" xfId="2608" xr:uid="{00000000-0005-0000-0000-00002F0A0000}"/>
    <cellStyle name="20% - Accent5 2 2 3 2 6" xfId="2609" xr:uid="{00000000-0005-0000-0000-0000300A0000}"/>
    <cellStyle name="20% - Accent5 2 2 3 3" xfId="2610" xr:uid="{00000000-0005-0000-0000-0000310A0000}"/>
    <cellStyle name="20% - Accent5 2 2 3 3 2" xfId="2611" xr:uid="{00000000-0005-0000-0000-0000320A0000}"/>
    <cellStyle name="20% - Accent5 2 2 3 3 2 2" xfId="2612" xr:uid="{00000000-0005-0000-0000-0000330A0000}"/>
    <cellStyle name="20% - Accent5 2 2 3 3 2 3" xfId="2613" xr:uid="{00000000-0005-0000-0000-0000340A0000}"/>
    <cellStyle name="20% - Accent5 2 2 3 3 2 4" xfId="2614" xr:uid="{00000000-0005-0000-0000-0000350A0000}"/>
    <cellStyle name="20% - Accent5 2 2 3 3 3" xfId="2615" xr:uid="{00000000-0005-0000-0000-0000360A0000}"/>
    <cellStyle name="20% - Accent5 2 2 3 3 4" xfId="2616" xr:uid="{00000000-0005-0000-0000-0000370A0000}"/>
    <cellStyle name="20% - Accent5 2 2 3 3 5" xfId="2617" xr:uid="{00000000-0005-0000-0000-0000380A0000}"/>
    <cellStyle name="20% - Accent5 2 2 3 4" xfId="2618" xr:uid="{00000000-0005-0000-0000-0000390A0000}"/>
    <cellStyle name="20% - Accent5 2 2 3 4 2" xfId="2619" xr:uid="{00000000-0005-0000-0000-00003A0A0000}"/>
    <cellStyle name="20% - Accent5 2 2 3 4 2 2" xfId="2620" xr:uid="{00000000-0005-0000-0000-00003B0A0000}"/>
    <cellStyle name="20% - Accent5 2 2 3 4 2 3" xfId="2621" xr:uid="{00000000-0005-0000-0000-00003C0A0000}"/>
    <cellStyle name="20% - Accent5 2 2 3 4 2 4" xfId="2622" xr:uid="{00000000-0005-0000-0000-00003D0A0000}"/>
    <cellStyle name="20% - Accent5 2 2 3 4 3" xfId="2623" xr:uid="{00000000-0005-0000-0000-00003E0A0000}"/>
    <cellStyle name="20% - Accent5 2 2 3 4 4" xfId="2624" xr:uid="{00000000-0005-0000-0000-00003F0A0000}"/>
    <cellStyle name="20% - Accent5 2 2 3 4 5" xfId="2625" xr:uid="{00000000-0005-0000-0000-0000400A0000}"/>
    <cellStyle name="20% - Accent5 2 2 3 5" xfId="2626" xr:uid="{00000000-0005-0000-0000-0000410A0000}"/>
    <cellStyle name="20% - Accent5 2 2 3 5 2" xfId="2627" xr:uid="{00000000-0005-0000-0000-0000420A0000}"/>
    <cellStyle name="20% - Accent5 2 2 3 5 3" xfId="2628" xr:uid="{00000000-0005-0000-0000-0000430A0000}"/>
    <cellStyle name="20% - Accent5 2 2 3 5 4" xfId="2629" xr:uid="{00000000-0005-0000-0000-0000440A0000}"/>
    <cellStyle name="20% - Accent5 2 2 3 6" xfId="2630" xr:uid="{00000000-0005-0000-0000-0000450A0000}"/>
    <cellStyle name="20% - Accent5 2 2 3 7" xfId="2631" xr:uid="{00000000-0005-0000-0000-0000460A0000}"/>
    <cellStyle name="20% - Accent5 2 2 3 8" xfId="2632" xr:uid="{00000000-0005-0000-0000-0000470A0000}"/>
    <cellStyle name="20% - Accent5 2 2 4" xfId="2633" xr:uid="{00000000-0005-0000-0000-0000480A0000}"/>
    <cellStyle name="20% - Accent5 2 2 4 2" xfId="2634" xr:uid="{00000000-0005-0000-0000-0000490A0000}"/>
    <cellStyle name="20% - Accent5 2 2 4 2 2" xfId="2635" xr:uid="{00000000-0005-0000-0000-00004A0A0000}"/>
    <cellStyle name="20% - Accent5 2 2 4 2 2 2" xfId="2636" xr:uid="{00000000-0005-0000-0000-00004B0A0000}"/>
    <cellStyle name="20% - Accent5 2 2 4 2 2 3" xfId="2637" xr:uid="{00000000-0005-0000-0000-00004C0A0000}"/>
    <cellStyle name="20% - Accent5 2 2 4 2 2 4" xfId="2638" xr:uid="{00000000-0005-0000-0000-00004D0A0000}"/>
    <cellStyle name="20% - Accent5 2 2 4 2 3" xfId="2639" xr:uid="{00000000-0005-0000-0000-00004E0A0000}"/>
    <cellStyle name="20% - Accent5 2 2 4 2 4" xfId="2640" xr:uid="{00000000-0005-0000-0000-00004F0A0000}"/>
    <cellStyle name="20% - Accent5 2 2 4 2 5" xfId="2641" xr:uid="{00000000-0005-0000-0000-0000500A0000}"/>
    <cellStyle name="20% - Accent5 2 2 4 3" xfId="2642" xr:uid="{00000000-0005-0000-0000-0000510A0000}"/>
    <cellStyle name="20% - Accent5 2 2 4 3 2" xfId="2643" xr:uid="{00000000-0005-0000-0000-0000520A0000}"/>
    <cellStyle name="20% - Accent5 2 2 4 3 3" xfId="2644" xr:uid="{00000000-0005-0000-0000-0000530A0000}"/>
    <cellStyle name="20% - Accent5 2 2 4 3 4" xfId="2645" xr:uid="{00000000-0005-0000-0000-0000540A0000}"/>
    <cellStyle name="20% - Accent5 2 2 4 4" xfId="2646" xr:uid="{00000000-0005-0000-0000-0000550A0000}"/>
    <cellStyle name="20% - Accent5 2 2 4 5" xfId="2647" xr:uid="{00000000-0005-0000-0000-0000560A0000}"/>
    <cellStyle name="20% - Accent5 2 2 4 6" xfId="2648" xr:uid="{00000000-0005-0000-0000-0000570A0000}"/>
    <cellStyle name="20% - Accent5 2 2 5" xfId="2649" xr:uid="{00000000-0005-0000-0000-0000580A0000}"/>
    <cellStyle name="20% - Accent5 2 2 5 2" xfId="2650" xr:uid="{00000000-0005-0000-0000-0000590A0000}"/>
    <cellStyle name="20% - Accent5 2 2 5 2 2" xfId="2651" xr:uid="{00000000-0005-0000-0000-00005A0A0000}"/>
    <cellStyle name="20% - Accent5 2 2 5 2 3" xfId="2652" xr:uid="{00000000-0005-0000-0000-00005B0A0000}"/>
    <cellStyle name="20% - Accent5 2 2 5 2 4" xfId="2653" xr:uid="{00000000-0005-0000-0000-00005C0A0000}"/>
    <cellStyle name="20% - Accent5 2 2 5 3" xfId="2654" xr:uid="{00000000-0005-0000-0000-00005D0A0000}"/>
    <cellStyle name="20% - Accent5 2 2 5 4" xfId="2655" xr:uid="{00000000-0005-0000-0000-00005E0A0000}"/>
    <cellStyle name="20% - Accent5 2 2 5 5" xfId="2656" xr:uid="{00000000-0005-0000-0000-00005F0A0000}"/>
    <cellStyle name="20% - Accent5 2 2 6" xfId="2657" xr:uid="{00000000-0005-0000-0000-0000600A0000}"/>
    <cellStyle name="20% - Accent5 2 2 6 2" xfId="2658" xr:uid="{00000000-0005-0000-0000-0000610A0000}"/>
    <cellStyle name="20% - Accent5 2 2 6 2 2" xfId="2659" xr:uid="{00000000-0005-0000-0000-0000620A0000}"/>
    <cellStyle name="20% - Accent5 2 2 6 2 3" xfId="2660" xr:uid="{00000000-0005-0000-0000-0000630A0000}"/>
    <cellStyle name="20% - Accent5 2 2 6 2 4" xfId="2661" xr:uid="{00000000-0005-0000-0000-0000640A0000}"/>
    <cellStyle name="20% - Accent5 2 2 6 3" xfId="2662" xr:uid="{00000000-0005-0000-0000-0000650A0000}"/>
    <cellStyle name="20% - Accent5 2 2 6 4" xfId="2663" xr:uid="{00000000-0005-0000-0000-0000660A0000}"/>
    <cellStyle name="20% - Accent5 2 2 6 5" xfId="2664" xr:uid="{00000000-0005-0000-0000-0000670A0000}"/>
    <cellStyle name="20% - Accent5 2 2 7" xfId="2665" xr:uid="{00000000-0005-0000-0000-0000680A0000}"/>
    <cellStyle name="20% - Accent5 2 2 7 2" xfId="2666" xr:uid="{00000000-0005-0000-0000-0000690A0000}"/>
    <cellStyle name="20% - Accent5 2 2 7 3" xfId="2667" xr:uid="{00000000-0005-0000-0000-00006A0A0000}"/>
    <cellStyle name="20% - Accent5 2 2 7 4" xfId="2668" xr:uid="{00000000-0005-0000-0000-00006B0A0000}"/>
    <cellStyle name="20% - Accent5 2 2 8" xfId="2669" xr:uid="{00000000-0005-0000-0000-00006C0A0000}"/>
    <cellStyle name="20% - Accent5 2 2 9" xfId="2670" xr:uid="{00000000-0005-0000-0000-00006D0A0000}"/>
    <cellStyle name="20% - Accent5 2 3" xfId="2671" xr:uid="{00000000-0005-0000-0000-00006E0A0000}"/>
    <cellStyle name="20% - Accent5 2 3 2" xfId="2672" xr:uid="{00000000-0005-0000-0000-00006F0A0000}"/>
    <cellStyle name="20% - Accent5 2 3 2 2" xfId="2673" xr:uid="{00000000-0005-0000-0000-0000700A0000}"/>
    <cellStyle name="20% - Accent5 2 3 2 2 2" xfId="2674" xr:uid="{00000000-0005-0000-0000-0000710A0000}"/>
    <cellStyle name="20% - Accent5 2 3 2 2 2 2" xfId="2675" xr:uid="{00000000-0005-0000-0000-0000720A0000}"/>
    <cellStyle name="20% - Accent5 2 3 2 2 2 2 2" xfId="2676" xr:uid="{00000000-0005-0000-0000-0000730A0000}"/>
    <cellStyle name="20% - Accent5 2 3 2 2 2 2 3" xfId="2677" xr:uid="{00000000-0005-0000-0000-0000740A0000}"/>
    <cellStyle name="20% - Accent5 2 3 2 2 2 2 4" xfId="2678" xr:uid="{00000000-0005-0000-0000-0000750A0000}"/>
    <cellStyle name="20% - Accent5 2 3 2 2 2 3" xfId="2679" xr:uid="{00000000-0005-0000-0000-0000760A0000}"/>
    <cellStyle name="20% - Accent5 2 3 2 2 2 4" xfId="2680" xr:uid="{00000000-0005-0000-0000-0000770A0000}"/>
    <cellStyle name="20% - Accent5 2 3 2 2 2 5" xfId="2681" xr:uid="{00000000-0005-0000-0000-0000780A0000}"/>
    <cellStyle name="20% - Accent5 2 3 2 2 3" xfId="2682" xr:uid="{00000000-0005-0000-0000-0000790A0000}"/>
    <cellStyle name="20% - Accent5 2 3 2 2 3 2" xfId="2683" xr:uid="{00000000-0005-0000-0000-00007A0A0000}"/>
    <cellStyle name="20% - Accent5 2 3 2 2 3 3" xfId="2684" xr:uid="{00000000-0005-0000-0000-00007B0A0000}"/>
    <cellStyle name="20% - Accent5 2 3 2 2 3 4" xfId="2685" xr:uid="{00000000-0005-0000-0000-00007C0A0000}"/>
    <cellStyle name="20% - Accent5 2 3 2 2 4" xfId="2686" xr:uid="{00000000-0005-0000-0000-00007D0A0000}"/>
    <cellStyle name="20% - Accent5 2 3 2 2 5" xfId="2687" xr:uid="{00000000-0005-0000-0000-00007E0A0000}"/>
    <cellStyle name="20% - Accent5 2 3 2 2 6" xfId="2688" xr:uid="{00000000-0005-0000-0000-00007F0A0000}"/>
    <cellStyle name="20% - Accent5 2 3 2 3" xfId="2689" xr:uid="{00000000-0005-0000-0000-0000800A0000}"/>
    <cellStyle name="20% - Accent5 2 3 2 3 2" xfId="2690" xr:uid="{00000000-0005-0000-0000-0000810A0000}"/>
    <cellStyle name="20% - Accent5 2 3 2 3 2 2" xfId="2691" xr:uid="{00000000-0005-0000-0000-0000820A0000}"/>
    <cellStyle name="20% - Accent5 2 3 2 3 2 3" xfId="2692" xr:uid="{00000000-0005-0000-0000-0000830A0000}"/>
    <cellStyle name="20% - Accent5 2 3 2 3 2 4" xfId="2693" xr:uid="{00000000-0005-0000-0000-0000840A0000}"/>
    <cellStyle name="20% - Accent5 2 3 2 3 3" xfId="2694" xr:uid="{00000000-0005-0000-0000-0000850A0000}"/>
    <cellStyle name="20% - Accent5 2 3 2 3 4" xfId="2695" xr:uid="{00000000-0005-0000-0000-0000860A0000}"/>
    <cellStyle name="20% - Accent5 2 3 2 3 5" xfId="2696" xr:uid="{00000000-0005-0000-0000-0000870A0000}"/>
    <cellStyle name="20% - Accent5 2 3 2 4" xfId="2697" xr:uid="{00000000-0005-0000-0000-0000880A0000}"/>
    <cellStyle name="20% - Accent5 2 3 2 4 2" xfId="2698" xr:uid="{00000000-0005-0000-0000-0000890A0000}"/>
    <cellStyle name="20% - Accent5 2 3 2 4 2 2" xfId="2699" xr:uid="{00000000-0005-0000-0000-00008A0A0000}"/>
    <cellStyle name="20% - Accent5 2 3 2 4 2 3" xfId="2700" xr:uid="{00000000-0005-0000-0000-00008B0A0000}"/>
    <cellStyle name="20% - Accent5 2 3 2 4 2 4" xfId="2701" xr:uid="{00000000-0005-0000-0000-00008C0A0000}"/>
    <cellStyle name="20% - Accent5 2 3 2 4 3" xfId="2702" xr:uid="{00000000-0005-0000-0000-00008D0A0000}"/>
    <cellStyle name="20% - Accent5 2 3 2 4 4" xfId="2703" xr:uid="{00000000-0005-0000-0000-00008E0A0000}"/>
    <cellStyle name="20% - Accent5 2 3 2 4 5" xfId="2704" xr:uid="{00000000-0005-0000-0000-00008F0A0000}"/>
    <cellStyle name="20% - Accent5 2 3 2 5" xfId="2705" xr:uid="{00000000-0005-0000-0000-0000900A0000}"/>
    <cellStyle name="20% - Accent5 2 3 2 5 2" xfId="2706" xr:uid="{00000000-0005-0000-0000-0000910A0000}"/>
    <cellStyle name="20% - Accent5 2 3 2 5 3" xfId="2707" xr:uid="{00000000-0005-0000-0000-0000920A0000}"/>
    <cellStyle name="20% - Accent5 2 3 2 5 4" xfId="2708" xr:uid="{00000000-0005-0000-0000-0000930A0000}"/>
    <cellStyle name="20% - Accent5 2 3 2 6" xfId="2709" xr:uid="{00000000-0005-0000-0000-0000940A0000}"/>
    <cellStyle name="20% - Accent5 2 3 2 7" xfId="2710" xr:uid="{00000000-0005-0000-0000-0000950A0000}"/>
    <cellStyle name="20% - Accent5 2 3 2 8" xfId="2711" xr:uid="{00000000-0005-0000-0000-0000960A0000}"/>
    <cellStyle name="20% - Accent5 2 3 3" xfId="2712" xr:uid="{00000000-0005-0000-0000-0000970A0000}"/>
    <cellStyle name="20% - Accent5 2 3 3 2" xfId="2713" xr:uid="{00000000-0005-0000-0000-0000980A0000}"/>
    <cellStyle name="20% - Accent5 2 3 3 2 2" xfId="2714" xr:uid="{00000000-0005-0000-0000-0000990A0000}"/>
    <cellStyle name="20% - Accent5 2 3 3 2 2 2" xfId="2715" xr:uid="{00000000-0005-0000-0000-00009A0A0000}"/>
    <cellStyle name="20% - Accent5 2 3 3 2 2 3" xfId="2716" xr:uid="{00000000-0005-0000-0000-00009B0A0000}"/>
    <cellStyle name="20% - Accent5 2 3 3 2 2 4" xfId="2717" xr:uid="{00000000-0005-0000-0000-00009C0A0000}"/>
    <cellStyle name="20% - Accent5 2 3 3 2 3" xfId="2718" xr:uid="{00000000-0005-0000-0000-00009D0A0000}"/>
    <cellStyle name="20% - Accent5 2 3 3 2 4" xfId="2719" xr:uid="{00000000-0005-0000-0000-00009E0A0000}"/>
    <cellStyle name="20% - Accent5 2 3 3 2 5" xfId="2720" xr:uid="{00000000-0005-0000-0000-00009F0A0000}"/>
    <cellStyle name="20% - Accent5 2 3 3 3" xfId="2721" xr:uid="{00000000-0005-0000-0000-0000A00A0000}"/>
    <cellStyle name="20% - Accent5 2 3 3 3 2" xfId="2722" xr:uid="{00000000-0005-0000-0000-0000A10A0000}"/>
    <cellStyle name="20% - Accent5 2 3 3 3 3" xfId="2723" xr:uid="{00000000-0005-0000-0000-0000A20A0000}"/>
    <cellStyle name="20% - Accent5 2 3 3 3 4" xfId="2724" xr:uid="{00000000-0005-0000-0000-0000A30A0000}"/>
    <cellStyle name="20% - Accent5 2 3 3 4" xfId="2725" xr:uid="{00000000-0005-0000-0000-0000A40A0000}"/>
    <cellStyle name="20% - Accent5 2 3 3 5" xfId="2726" xr:uid="{00000000-0005-0000-0000-0000A50A0000}"/>
    <cellStyle name="20% - Accent5 2 3 3 6" xfId="2727" xr:uid="{00000000-0005-0000-0000-0000A60A0000}"/>
    <cellStyle name="20% - Accent5 2 3 4" xfId="2728" xr:uid="{00000000-0005-0000-0000-0000A70A0000}"/>
    <cellStyle name="20% - Accent5 2 3 4 2" xfId="2729" xr:uid="{00000000-0005-0000-0000-0000A80A0000}"/>
    <cellStyle name="20% - Accent5 2 3 4 2 2" xfId="2730" xr:uid="{00000000-0005-0000-0000-0000A90A0000}"/>
    <cellStyle name="20% - Accent5 2 3 4 2 3" xfId="2731" xr:uid="{00000000-0005-0000-0000-0000AA0A0000}"/>
    <cellStyle name="20% - Accent5 2 3 4 2 4" xfId="2732" xr:uid="{00000000-0005-0000-0000-0000AB0A0000}"/>
    <cellStyle name="20% - Accent5 2 3 4 3" xfId="2733" xr:uid="{00000000-0005-0000-0000-0000AC0A0000}"/>
    <cellStyle name="20% - Accent5 2 3 4 4" xfId="2734" xr:uid="{00000000-0005-0000-0000-0000AD0A0000}"/>
    <cellStyle name="20% - Accent5 2 3 4 5" xfId="2735" xr:uid="{00000000-0005-0000-0000-0000AE0A0000}"/>
    <cellStyle name="20% - Accent5 2 3 5" xfId="2736" xr:uid="{00000000-0005-0000-0000-0000AF0A0000}"/>
    <cellStyle name="20% - Accent5 2 3 5 2" xfId="2737" xr:uid="{00000000-0005-0000-0000-0000B00A0000}"/>
    <cellStyle name="20% - Accent5 2 3 5 2 2" xfId="2738" xr:uid="{00000000-0005-0000-0000-0000B10A0000}"/>
    <cellStyle name="20% - Accent5 2 3 5 2 3" xfId="2739" xr:uid="{00000000-0005-0000-0000-0000B20A0000}"/>
    <cellStyle name="20% - Accent5 2 3 5 2 4" xfId="2740" xr:uid="{00000000-0005-0000-0000-0000B30A0000}"/>
    <cellStyle name="20% - Accent5 2 3 5 3" xfId="2741" xr:uid="{00000000-0005-0000-0000-0000B40A0000}"/>
    <cellStyle name="20% - Accent5 2 3 5 4" xfId="2742" xr:uid="{00000000-0005-0000-0000-0000B50A0000}"/>
    <cellStyle name="20% - Accent5 2 3 5 5" xfId="2743" xr:uid="{00000000-0005-0000-0000-0000B60A0000}"/>
    <cellStyle name="20% - Accent5 2 3 6" xfId="2744" xr:uid="{00000000-0005-0000-0000-0000B70A0000}"/>
    <cellStyle name="20% - Accent5 2 3 6 2" xfId="2745" xr:uid="{00000000-0005-0000-0000-0000B80A0000}"/>
    <cellStyle name="20% - Accent5 2 3 6 3" xfId="2746" xr:uid="{00000000-0005-0000-0000-0000B90A0000}"/>
    <cellStyle name="20% - Accent5 2 3 6 4" xfId="2747" xr:uid="{00000000-0005-0000-0000-0000BA0A0000}"/>
    <cellStyle name="20% - Accent5 2 3 7" xfId="2748" xr:uid="{00000000-0005-0000-0000-0000BB0A0000}"/>
    <cellStyle name="20% - Accent5 2 3 8" xfId="2749" xr:uid="{00000000-0005-0000-0000-0000BC0A0000}"/>
    <cellStyle name="20% - Accent5 2 3 9" xfId="2750" xr:uid="{00000000-0005-0000-0000-0000BD0A0000}"/>
    <cellStyle name="20% - Accent5 2 4" xfId="2751" xr:uid="{00000000-0005-0000-0000-0000BE0A0000}"/>
    <cellStyle name="20% - Accent5 2 5" xfId="2752" xr:uid="{00000000-0005-0000-0000-0000BF0A0000}"/>
    <cellStyle name="20% - Accent5 2 5 2" xfId="2753" xr:uid="{00000000-0005-0000-0000-0000C00A0000}"/>
    <cellStyle name="20% - Accent5 2 5 2 2" xfId="2754" xr:uid="{00000000-0005-0000-0000-0000C10A0000}"/>
    <cellStyle name="20% - Accent5 2 5 2 2 2" xfId="2755" xr:uid="{00000000-0005-0000-0000-0000C20A0000}"/>
    <cellStyle name="20% - Accent5 2 5 2 2 3" xfId="2756" xr:uid="{00000000-0005-0000-0000-0000C30A0000}"/>
    <cellStyle name="20% - Accent5 2 5 2 2 4" xfId="2757" xr:uid="{00000000-0005-0000-0000-0000C40A0000}"/>
    <cellStyle name="20% - Accent5 2 5 2 3" xfId="2758" xr:uid="{00000000-0005-0000-0000-0000C50A0000}"/>
    <cellStyle name="20% - Accent5 2 5 2 4" xfId="2759" xr:uid="{00000000-0005-0000-0000-0000C60A0000}"/>
    <cellStyle name="20% - Accent5 2 5 2 5" xfId="2760" xr:uid="{00000000-0005-0000-0000-0000C70A0000}"/>
    <cellStyle name="20% - Accent5 2 5 3" xfId="2761" xr:uid="{00000000-0005-0000-0000-0000C80A0000}"/>
    <cellStyle name="20% - Accent5 2 5 3 2" xfId="2762" xr:uid="{00000000-0005-0000-0000-0000C90A0000}"/>
    <cellStyle name="20% - Accent5 2 5 3 3" xfId="2763" xr:uid="{00000000-0005-0000-0000-0000CA0A0000}"/>
    <cellStyle name="20% - Accent5 2 5 3 4" xfId="2764" xr:uid="{00000000-0005-0000-0000-0000CB0A0000}"/>
    <cellStyle name="20% - Accent5 2 5 4" xfId="2765" xr:uid="{00000000-0005-0000-0000-0000CC0A0000}"/>
    <cellStyle name="20% - Accent5 2 5 5" xfId="2766" xr:uid="{00000000-0005-0000-0000-0000CD0A0000}"/>
    <cellStyle name="20% - Accent5 2 5 6" xfId="2767" xr:uid="{00000000-0005-0000-0000-0000CE0A0000}"/>
    <cellStyle name="20% - Accent5 2 6" xfId="2768" xr:uid="{00000000-0005-0000-0000-0000CF0A0000}"/>
    <cellStyle name="20% - Accent5 2 6 2" xfId="2769" xr:uid="{00000000-0005-0000-0000-0000D00A0000}"/>
    <cellStyle name="20% - Accent5 2 6 2 2" xfId="2770" xr:uid="{00000000-0005-0000-0000-0000D10A0000}"/>
    <cellStyle name="20% - Accent5 2 6 2 3" xfId="2771" xr:uid="{00000000-0005-0000-0000-0000D20A0000}"/>
    <cellStyle name="20% - Accent5 2 6 2 4" xfId="2772" xr:uid="{00000000-0005-0000-0000-0000D30A0000}"/>
    <cellStyle name="20% - Accent5 2 6 3" xfId="2773" xr:uid="{00000000-0005-0000-0000-0000D40A0000}"/>
    <cellStyle name="20% - Accent5 2 6 4" xfId="2774" xr:uid="{00000000-0005-0000-0000-0000D50A0000}"/>
    <cellStyle name="20% - Accent5 2 6 5" xfId="2775" xr:uid="{00000000-0005-0000-0000-0000D60A0000}"/>
    <cellStyle name="20% - Accent5 2 7" xfId="2776" xr:uid="{00000000-0005-0000-0000-0000D70A0000}"/>
    <cellStyle name="20% - Accent5 2 7 2" xfId="2777" xr:uid="{00000000-0005-0000-0000-0000D80A0000}"/>
    <cellStyle name="20% - Accent5 2 7 3" xfId="2778" xr:uid="{00000000-0005-0000-0000-0000D90A0000}"/>
    <cellStyle name="20% - Accent5 2 7 4" xfId="2779" xr:uid="{00000000-0005-0000-0000-0000DA0A0000}"/>
    <cellStyle name="20% - Accent5 2 8" xfId="2780" xr:uid="{00000000-0005-0000-0000-0000DB0A0000}"/>
    <cellStyle name="20% - Accent5 2 9" xfId="2781" xr:uid="{00000000-0005-0000-0000-0000DC0A0000}"/>
    <cellStyle name="20% - Accent5 20" xfId="2782" xr:uid="{00000000-0005-0000-0000-0000DD0A0000}"/>
    <cellStyle name="20% - Accent5 3" xfId="2783" xr:uid="{00000000-0005-0000-0000-0000DE0A0000}"/>
    <cellStyle name="20% - Accent5 3 2" xfId="2784" xr:uid="{00000000-0005-0000-0000-0000DF0A0000}"/>
    <cellStyle name="20% - Accent5 3 3" xfId="2785" xr:uid="{00000000-0005-0000-0000-0000E00A0000}"/>
    <cellStyle name="20% - Accent5 3 4" xfId="2786" xr:uid="{00000000-0005-0000-0000-0000E10A0000}"/>
    <cellStyle name="20% - Accent5 4" xfId="2787" xr:uid="{00000000-0005-0000-0000-0000E20A0000}"/>
    <cellStyle name="20% - Accent5 5" xfId="2788" xr:uid="{00000000-0005-0000-0000-0000E30A0000}"/>
    <cellStyle name="20% - Accent5 5 2" xfId="2789" xr:uid="{00000000-0005-0000-0000-0000E40A0000}"/>
    <cellStyle name="20% - Accent5 5 2 2" xfId="2790" xr:uid="{00000000-0005-0000-0000-0000E50A0000}"/>
    <cellStyle name="20% - Accent5 5 2 2 2" xfId="2791" xr:uid="{00000000-0005-0000-0000-0000E60A0000}"/>
    <cellStyle name="20% - Accent5 5 2 2 2 2" xfId="2792" xr:uid="{00000000-0005-0000-0000-0000E70A0000}"/>
    <cellStyle name="20% - Accent5 5 2 2 2 2 2" xfId="2793" xr:uid="{00000000-0005-0000-0000-0000E80A0000}"/>
    <cellStyle name="20% - Accent5 5 2 2 2 2 3" xfId="2794" xr:uid="{00000000-0005-0000-0000-0000E90A0000}"/>
    <cellStyle name="20% - Accent5 5 2 2 2 2 4" xfId="2795" xr:uid="{00000000-0005-0000-0000-0000EA0A0000}"/>
    <cellStyle name="20% - Accent5 5 2 2 2 3" xfId="2796" xr:uid="{00000000-0005-0000-0000-0000EB0A0000}"/>
    <cellStyle name="20% - Accent5 5 2 2 2 4" xfId="2797" xr:uid="{00000000-0005-0000-0000-0000EC0A0000}"/>
    <cellStyle name="20% - Accent5 5 2 2 2 5" xfId="2798" xr:uid="{00000000-0005-0000-0000-0000ED0A0000}"/>
    <cellStyle name="20% - Accent5 5 2 2 3" xfId="2799" xr:uid="{00000000-0005-0000-0000-0000EE0A0000}"/>
    <cellStyle name="20% - Accent5 5 2 2 3 2" xfId="2800" xr:uid="{00000000-0005-0000-0000-0000EF0A0000}"/>
    <cellStyle name="20% - Accent5 5 2 2 3 3" xfId="2801" xr:uid="{00000000-0005-0000-0000-0000F00A0000}"/>
    <cellStyle name="20% - Accent5 5 2 2 3 4" xfId="2802" xr:uid="{00000000-0005-0000-0000-0000F10A0000}"/>
    <cellStyle name="20% - Accent5 5 2 2 4" xfId="2803" xr:uid="{00000000-0005-0000-0000-0000F20A0000}"/>
    <cellStyle name="20% - Accent5 5 2 2 5" xfId="2804" xr:uid="{00000000-0005-0000-0000-0000F30A0000}"/>
    <cellStyle name="20% - Accent5 5 2 2 6" xfId="2805" xr:uid="{00000000-0005-0000-0000-0000F40A0000}"/>
    <cellStyle name="20% - Accent5 5 2 3" xfId="2806" xr:uid="{00000000-0005-0000-0000-0000F50A0000}"/>
    <cellStyle name="20% - Accent5 5 2 3 2" xfId="2807" xr:uid="{00000000-0005-0000-0000-0000F60A0000}"/>
    <cellStyle name="20% - Accent5 5 2 3 2 2" xfId="2808" xr:uid="{00000000-0005-0000-0000-0000F70A0000}"/>
    <cellStyle name="20% - Accent5 5 2 3 2 3" xfId="2809" xr:uid="{00000000-0005-0000-0000-0000F80A0000}"/>
    <cellStyle name="20% - Accent5 5 2 3 2 4" xfId="2810" xr:uid="{00000000-0005-0000-0000-0000F90A0000}"/>
    <cellStyle name="20% - Accent5 5 2 3 3" xfId="2811" xr:uid="{00000000-0005-0000-0000-0000FA0A0000}"/>
    <cellStyle name="20% - Accent5 5 2 3 4" xfId="2812" xr:uid="{00000000-0005-0000-0000-0000FB0A0000}"/>
    <cellStyle name="20% - Accent5 5 2 3 5" xfId="2813" xr:uid="{00000000-0005-0000-0000-0000FC0A0000}"/>
    <cellStyle name="20% - Accent5 5 2 4" xfId="2814" xr:uid="{00000000-0005-0000-0000-0000FD0A0000}"/>
    <cellStyle name="20% - Accent5 5 2 4 2" xfId="2815" xr:uid="{00000000-0005-0000-0000-0000FE0A0000}"/>
    <cellStyle name="20% - Accent5 5 2 4 2 2" xfId="2816" xr:uid="{00000000-0005-0000-0000-0000FF0A0000}"/>
    <cellStyle name="20% - Accent5 5 2 4 2 3" xfId="2817" xr:uid="{00000000-0005-0000-0000-0000000B0000}"/>
    <cellStyle name="20% - Accent5 5 2 4 2 4" xfId="2818" xr:uid="{00000000-0005-0000-0000-0000010B0000}"/>
    <cellStyle name="20% - Accent5 5 2 4 3" xfId="2819" xr:uid="{00000000-0005-0000-0000-0000020B0000}"/>
    <cellStyle name="20% - Accent5 5 2 4 4" xfId="2820" xr:uid="{00000000-0005-0000-0000-0000030B0000}"/>
    <cellStyle name="20% - Accent5 5 2 4 5" xfId="2821" xr:uid="{00000000-0005-0000-0000-0000040B0000}"/>
    <cellStyle name="20% - Accent5 5 2 5" xfId="2822" xr:uid="{00000000-0005-0000-0000-0000050B0000}"/>
    <cellStyle name="20% - Accent5 5 2 5 2" xfId="2823" xr:uid="{00000000-0005-0000-0000-0000060B0000}"/>
    <cellStyle name="20% - Accent5 5 2 5 3" xfId="2824" xr:uid="{00000000-0005-0000-0000-0000070B0000}"/>
    <cellStyle name="20% - Accent5 5 2 5 4" xfId="2825" xr:uid="{00000000-0005-0000-0000-0000080B0000}"/>
    <cellStyle name="20% - Accent5 5 2 6" xfId="2826" xr:uid="{00000000-0005-0000-0000-0000090B0000}"/>
    <cellStyle name="20% - Accent5 5 2 7" xfId="2827" xr:uid="{00000000-0005-0000-0000-00000A0B0000}"/>
    <cellStyle name="20% - Accent5 5 2 8" xfId="2828" xr:uid="{00000000-0005-0000-0000-00000B0B0000}"/>
    <cellStyle name="20% - Accent5 5 3" xfId="2829" xr:uid="{00000000-0005-0000-0000-00000C0B0000}"/>
    <cellStyle name="20% - Accent5 5 3 2" xfId="2830" xr:uid="{00000000-0005-0000-0000-00000D0B0000}"/>
    <cellStyle name="20% - Accent5 5 3 2 2" xfId="2831" xr:uid="{00000000-0005-0000-0000-00000E0B0000}"/>
    <cellStyle name="20% - Accent5 5 3 2 2 2" xfId="2832" xr:uid="{00000000-0005-0000-0000-00000F0B0000}"/>
    <cellStyle name="20% - Accent5 5 3 2 2 3" xfId="2833" xr:uid="{00000000-0005-0000-0000-0000100B0000}"/>
    <cellStyle name="20% - Accent5 5 3 2 2 4" xfId="2834" xr:uid="{00000000-0005-0000-0000-0000110B0000}"/>
    <cellStyle name="20% - Accent5 5 3 2 3" xfId="2835" xr:uid="{00000000-0005-0000-0000-0000120B0000}"/>
    <cellStyle name="20% - Accent5 5 3 2 4" xfId="2836" xr:uid="{00000000-0005-0000-0000-0000130B0000}"/>
    <cellStyle name="20% - Accent5 5 3 2 5" xfId="2837" xr:uid="{00000000-0005-0000-0000-0000140B0000}"/>
    <cellStyle name="20% - Accent5 5 3 3" xfId="2838" xr:uid="{00000000-0005-0000-0000-0000150B0000}"/>
    <cellStyle name="20% - Accent5 5 3 3 2" xfId="2839" xr:uid="{00000000-0005-0000-0000-0000160B0000}"/>
    <cellStyle name="20% - Accent5 5 3 3 3" xfId="2840" xr:uid="{00000000-0005-0000-0000-0000170B0000}"/>
    <cellStyle name="20% - Accent5 5 3 3 4" xfId="2841" xr:uid="{00000000-0005-0000-0000-0000180B0000}"/>
    <cellStyle name="20% - Accent5 5 3 4" xfId="2842" xr:uid="{00000000-0005-0000-0000-0000190B0000}"/>
    <cellStyle name="20% - Accent5 5 3 5" xfId="2843" xr:uid="{00000000-0005-0000-0000-00001A0B0000}"/>
    <cellStyle name="20% - Accent5 5 3 6" xfId="2844" xr:uid="{00000000-0005-0000-0000-00001B0B0000}"/>
    <cellStyle name="20% - Accent5 5 4" xfId="2845" xr:uid="{00000000-0005-0000-0000-00001C0B0000}"/>
    <cellStyle name="20% - Accent5 5 4 2" xfId="2846" xr:uid="{00000000-0005-0000-0000-00001D0B0000}"/>
    <cellStyle name="20% - Accent5 5 4 2 2" xfId="2847" xr:uid="{00000000-0005-0000-0000-00001E0B0000}"/>
    <cellStyle name="20% - Accent5 5 4 2 3" xfId="2848" xr:uid="{00000000-0005-0000-0000-00001F0B0000}"/>
    <cellStyle name="20% - Accent5 5 4 2 4" xfId="2849" xr:uid="{00000000-0005-0000-0000-0000200B0000}"/>
    <cellStyle name="20% - Accent5 5 4 3" xfId="2850" xr:uid="{00000000-0005-0000-0000-0000210B0000}"/>
    <cellStyle name="20% - Accent5 5 4 4" xfId="2851" xr:uid="{00000000-0005-0000-0000-0000220B0000}"/>
    <cellStyle name="20% - Accent5 5 4 5" xfId="2852" xr:uid="{00000000-0005-0000-0000-0000230B0000}"/>
    <cellStyle name="20% - Accent5 5 5" xfId="2853" xr:uid="{00000000-0005-0000-0000-0000240B0000}"/>
    <cellStyle name="20% - Accent5 5 5 2" xfId="2854" xr:uid="{00000000-0005-0000-0000-0000250B0000}"/>
    <cellStyle name="20% - Accent5 5 5 2 2" xfId="2855" xr:uid="{00000000-0005-0000-0000-0000260B0000}"/>
    <cellStyle name="20% - Accent5 5 5 2 3" xfId="2856" xr:uid="{00000000-0005-0000-0000-0000270B0000}"/>
    <cellStyle name="20% - Accent5 5 5 2 4" xfId="2857" xr:uid="{00000000-0005-0000-0000-0000280B0000}"/>
    <cellStyle name="20% - Accent5 5 5 3" xfId="2858" xr:uid="{00000000-0005-0000-0000-0000290B0000}"/>
    <cellStyle name="20% - Accent5 5 5 4" xfId="2859" xr:uid="{00000000-0005-0000-0000-00002A0B0000}"/>
    <cellStyle name="20% - Accent5 5 5 5" xfId="2860" xr:uid="{00000000-0005-0000-0000-00002B0B0000}"/>
    <cellStyle name="20% - Accent5 5 6" xfId="2861" xr:uid="{00000000-0005-0000-0000-00002C0B0000}"/>
    <cellStyle name="20% - Accent5 5 6 2" xfId="2862" xr:uid="{00000000-0005-0000-0000-00002D0B0000}"/>
    <cellStyle name="20% - Accent5 5 6 3" xfId="2863" xr:uid="{00000000-0005-0000-0000-00002E0B0000}"/>
    <cellStyle name="20% - Accent5 5 6 4" xfId="2864" xr:uid="{00000000-0005-0000-0000-00002F0B0000}"/>
    <cellStyle name="20% - Accent5 5 7" xfId="2865" xr:uid="{00000000-0005-0000-0000-0000300B0000}"/>
    <cellStyle name="20% - Accent5 5 8" xfId="2866" xr:uid="{00000000-0005-0000-0000-0000310B0000}"/>
    <cellStyle name="20% - Accent5 5 9" xfId="2867" xr:uid="{00000000-0005-0000-0000-0000320B0000}"/>
    <cellStyle name="20% - Accent5 6" xfId="2868" xr:uid="{00000000-0005-0000-0000-0000330B0000}"/>
    <cellStyle name="20% - Accent5 6 2" xfId="2869" xr:uid="{00000000-0005-0000-0000-0000340B0000}"/>
    <cellStyle name="20% - Accent5 6 2 2" xfId="2870" xr:uid="{00000000-0005-0000-0000-0000350B0000}"/>
    <cellStyle name="20% - Accent5 6 2 2 2" xfId="2871" xr:uid="{00000000-0005-0000-0000-0000360B0000}"/>
    <cellStyle name="20% - Accent5 6 2 2 2 2" xfId="2872" xr:uid="{00000000-0005-0000-0000-0000370B0000}"/>
    <cellStyle name="20% - Accent5 6 2 2 2 2 2" xfId="2873" xr:uid="{00000000-0005-0000-0000-0000380B0000}"/>
    <cellStyle name="20% - Accent5 6 2 2 2 2 3" xfId="2874" xr:uid="{00000000-0005-0000-0000-0000390B0000}"/>
    <cellStyle name="20% - Accent5 6 2 2 2 2 4" xfId="2875" xr:uid="{00000000-0005-0000-0000-00003A0B0000}"/>
    <cellStyle name="20% - Accent5 6 2 2 2 3" xfId="2876" xr:uid="{00000000-0005-0000-0000-00003B0B0000}"/>
    <cellStyle name="20% - Accent5 6 2 2 2 4" xfId="2877" xr:uid="{00000000-0005-0000-0000-00003C0B0000}"/>
    <cellStyle name="20% - Accent5 6 2 2 2 5" xfId="2878" xr:uid="{00000000-0005-0000-0000-00003D0B0000}"/>
    <cellStyle name="20% - Accent5 6 2 2 3" xfId="2879" xr:uid="{00000000-0005-0000-0000-00003E0B0000}"/>
    <cellStyle name="20% - Accent5 6 2 2 3 2" xfId="2880" xr:uid="{00000000-0005-0000-0000-00003F0B0000}"/>
    <cellStyle name="20% - Accent5 6 2 2 3 3" xfId="2881" xr:uid="{00000000-0005-0000-0000-0000400B0000}"/>
    <cellStyle name="20% - Accent5 6 2 2 3 4" xfId="2882" xr:uid="{00000000-0005-0000-0000-0000410B0000}"/>
    <cellStyle name="20% - Accent5 6 2 2 4" xfId="2883" xr:uid="{00000000-0005-0000-0000-0000420B0000}"/>
    <cellStyle name="20% - Accent5 6 2 2 5" xfId="2884" xr:uid="{00000000-0005-0000-0000-0000430B0000}"/>
    <cellStyle name="20% - Accent5 6 2 2 6" xfId="2885" xr:uid="{00000000-0005-0000-0000-0000440B0000}"/>
    <cellStyle name="20% - Accent5 6 2 3" xfId="2886" xr:uid="{00000000-0005-0000-0000-0000450B0000}"/>
    <cellStyle name="20% - Accent5 6 2 3 2" xfId="2887" xr:uid="{00000000-0005-0000-0000-0000460B0000}"/>
    <cellStyle name="20% - Accent5 6 2 3 2 2" xfId="2888" xr:uid="{00000000-0005-0000-0000-0000470B0000}"/>
    <cellStyle name="20% - Accent5 6 2 3 2 3" xfId="2889" xr:uid="{00000000-0005-0000-0000-0000480B0000}"/>
    <cellStyle name="20% - Accent5 6 2 3 2 4" xfId="2890" xr:uid="{00000000-0005-0000-0000-0000490B0000}"/>
    <cellStyle name="20% - Accent5 6 2 3 3" xfId="2891" xr:uid="{00000000-0005-0000-0000-00004A0B0000}"/>
    <cellStyle name="20% - Accent5 6 2 3 4" xfId="2892" xr:uid="{00000000-0005-0000-0000-00004B0B0000}"/>
    <cellStyle name="20% - Accent5 6 2 3 5" xfId="2893" xr:uid="{00000000-0005-0000-0000-00004C0B0000}"/>
    <cellStyle name="20% - Accent5 6 2 4" xfId="2894" xr:uid="{00000000-0005-0000-0000-00004D0B0000}"/>
    <cellStyle name="20% - Accent5 6 2 4 2" xfId="2895" xr:uid="{00000000-0005-0000-0000-00004E0B0000}"/>
    <cellStyle name="20% - Accent5 6 2 4 2 2" xfId="2896" xr:uid="{00000000-0005-0000-0000-00004F0B0000}"/>
    <cellStyle name="20% - Accent5 6 2 4 2 3" xfId="2897" xr:uid="{00000000-0005-0000-0000-0000500B0000}"/>
    <cellStyle name="20% - Accent5 6 2 4 2 4" xfId="2898" xr:uid="{00000000-0005-0000-0000-0000510B0000}"/>
    <cellStyle name="20% - Accent5 6 2 4 3" xfId="2899" xr:uid="{00000000-0005-0000-0000-0000520B0000}"/>
    <cellStyle name="20% - Accent5 6 2 4 4" xfId="2900" xr:uid="{00000000-0005-0000-0000-0000530B0000}"/>
    <cellStyle name="20% - Accent5 6 2 4 5" xfId="2901" xr:uid="{00000000-0005-0000-0000-0000540B0000}"/>
    <cellStyle name="20% - Accent5 6 2 5" xfId="2902" xr:uid="{00000000-0005-0000-0000-0000550B0000}"/>
    <cellStyle name="20% - Accent5 6 2 5 2" xfId="2903" xr:uid="{00000000-0005-0000-0000-0000560B0000}"/>
    <cellStyle name="20% - Accent5 6 2 5 3" xfId="2904" xr:uid="{00000000-0005-0000-0000-0000570B0000}"/>
    <cellStyle name="20% - Accent5 6 2 5 4" xfId="2905" xr:uid="{00000000-0005-0000-0000-0000580B0000}"/>
    <cellStyle name="20% - Accent5 6 2 6" xfId="2906" xr:uid="{00000000-0005-0000-0000-0000590B0000}"/>
    <cellStyle name="20% - Accent5 6 2 7" xfId="2907" xr:uid="{00000000-0005-0000-0000-00005A0B0000}"/>
    <cellStyle name="20% - Accent5 6 2 8" xfId="2908" xr:uid="{00000000-0005-0000-0000-00005B0B0000}"/>
    <cellStyle name="20% - Accent5 6 3" xfId="2909" xr:uid="{00000000-0005-0000-0000-00005C0B0000}"/>
    <cellStyle name="20% - Accent5 6 3 2" xfId="2910" xr:uid="{00000000-0005-0000-0000-00005D0B0000}"/>
    <cellStyle name="20% - Accent5 6 3 2 2" xfId="2911" xr:uid="{00000000-0005-0000-0000-00005E0B0000}"/>
    <cellStyle name="20% - Accent5 6 3 2 2 2" xfId="2912" xr:uid="{00000000-0005-0000-0000-00005F0B0000}"/>
    <cellStyle name="20% - Accent5 6 3 2 2 3" xfId="2913" xr:uid="{00000000-0005-0000-0000-0000600B0000}"/>
    <cellStyle name="20% - Accent5 6 3 2 2 4" xfId="2914" xr:uid="{00000000-0005-0000-0000-0000610B0000}"/>
    <cellStyle name="20% - Accent5 6 3 2 3" xfId="2915" xr:uid="{00000000-0005-0000-0000-0000620B0000}"/>
    <cellStyle name="20% - Accent5 6 3 2 4" xfId="2916" xr:uid="{00000000-0005-0000-0000-0000630B0000}"/>
    <cellStyle name="20% - Accent5 6 3 2 5" xfId="2917" xr:uid="{00000000-0005-0000-0000-0000640B0000}"/>
    <cellStyle name="20% - Accent5 6 3 3" xfId="2918" xr:uid="{00000000-0005-0000-0000-0000650B0000}"/>
    <cellStyle name="20% - Accent5 6 3 3 2" xfId="2919" xr:uid="{00000000-0005-0000-0000-0000660B0000}"/>
    <cellStyle name="20% - Accent5 6 3 3 3" xfId="2920" xr:uid="{00000000-0005-0000-0000-0000670B0000}"/>
    <cellStyle name="20% - Accent5 6 3 3 4" xfId="2921" xr:uid="{00000000-0005-0000-0000-0000680B0000}"/>
    <cellStyle name="20% - Accent5 6 3 4" xfId="2922" xr:uid="{00000000-0005-0000-0000-0000690B0000}"/>
    <cellStyle name="20% - Accent5 6 3 5" xfId="2923" xr:uid="{00000000-0005-0000-0000-00006A0B0000}"/>
    <cellStyle name="20% - Accent5 6 3 6" xfId="2924" xr:uid="{00000000-0005-0000-0000-00006B0B0000}"/>
    <cellStyle name="20% - Accent5 6 4" xfId="2925" xr:uid="{00000000-0005-0000-0000-00006C0B0000}"/>
    <cellStyle name="20% - Accent5 6 4 2" xfId="2926" xr:uid="{00000000-0005-0000-0000-00006D0B0000}"/>
    <cellStyle name="20% - Accent5 6 4 2 2" xfId="2927" xr:uid="{00000000-0005-0000-0000-00006E0B0000}"/>
    <cellStyle name="20% - Accent5 6 4 2 3" xfId="2928" xr:uid="{00000000-0005-0000-0000-00006F0B0000}"/>
    <cellStyle name="20% - Accent5 6 4 2 4" xfId="2929" xr:uid="{00000000-0005-0000-0000-0000700B0000}"/>
    <cellStyle name="20% - Accent5 6 4 3" xfId="2930" xr:uid="{00000000-0005-0000-0000-0000710B0000}"/>
    <cellStyle name="20% - Accent5 6 4 4" xfId="2931" xr:uid="{00000000-0005-0000-0000-0000720B0000}"/>
    <cellStyle name="20% - Accent5 6 4 5" xfId="2932" xr:uid="{00000000-0005-0000-0000-0000730B0000}"/>
    <cellStyle name="20% - Accent5 6 5" xfId="2933" xr:uid="{00000000-0005-0000-0000-0000740B0000}"/>
    <cellStyle name="20% - Accent5 6 5 2" xfId="2934" xr:uid="{00000000-0005-0000-0000-0000750B0000}"/>
    <cellStyle name="20% - Accent5 6 5 2 2" xfId="2935" xr:uid="{00000000-0005-0000-0000-0000760B0000}"/>
    <cellStyle name="20% - Accent5 6 5 2 3" xfId="2936" xr:uid="{00000000-0005-0000-0000-0000770B0000}"/>
    <cellStyle name="20% - Accent5 6 5 2 4" xfId="2937" xr:uid="{00000000-0005-0000-0000-0000780B0000}"/>
    <cellStyle name="20% - Accent5 6 5 3" xfId="2938" xr:uid="{00000000-0005-0000-0000-0000790B0000}"/>
    <cellStyle name="20% - Accent5 6 5 4" xfId="2939" xr:uid="{00000000-0005-0000-0000-00007A0B0000}"/>
    <cellStyle name="20% - Accent5 6 5 5" xfId="2940" xr:uid="{00000000-0005-0000-0000-00007B0B0000}"/>
    <cellStyle name="20% - Accent5 6 6" xfId="2941" xr:uid="{00000000-0005-0000-0000-00007C0B0000}"/>
    <cellStyle name="20% - Accent5 6 6 2" xfId="2942" xr:uid="{00000000-0005-0000-0000-00007D0B0000}"/>
    <cellStyle name="20% - Accent5 6 6 3" xfId="2943" xr:uid="{00000000-0005-0000-0000-00007E0B0000}"/>
    <cellStyle name="20% - Accent5 6 6 4" xfId="2944" xr:uid="{00000000-0005-0000-0000-00007F0B0000}"/>
    <cellStyle name="20% - Accent5 6 7" xfId="2945" xr:uid="{00000000-0005-0000-0000-0000800B0000}"/>
    <cellStyle name="20% - Accent5 6 8" xfId="2946" xr:uid="{00000000-0005-0000-0000-0000810B0000}"/>
    <cellStyle name="20% - Accent5 6 9" xfId="2947" xr:uid="{00000000-0005-0000-0000-0000820B0000}"/>
    <cellStyle name="20% - Accent5 7" xfId="2948" xr:uid="{00000000-0005-0000-0000-0000830B0000}"/>
    <cellStyle name="20% - Accent5 7 2" xfId="2949" xr:uid="{00000000-0005-0000-0000-0000840B0000}"/>
    <cellStyle name="20% - Accent5 7 3" xfId="2950" xr:uid="{00000000-0005-0000-0000-0000850B0000}"/>
    <cellStyle name="20% - Accent5 7 3 2" xfId="2951" xr:uid="{00000000-0005-0000-0000-0000860B0000}"/>
    <cellStyle name="20% - Accent5 7 3 2 2" xfId="2952" xr:uid="{00000000-0005-0000-0000-0000870B0000}"/>
    <cellStyle name="20% - Accent5 7 3 2 2 2" xfId="2953" xr:uid="{00000000-0005-0000-0000-0000880B0000}"/>
    <cellStyle name="20% - Accent5 7 3 2 2 3" xfId="2954" xr:uid="{00000000-0005-0000-0000-0000890B0000}"/>
    <cellStyle name="20% - Accent5 7 3 2 2 4" xfId="2955" xr:uid="{00000000-0005-0000-0000-00008A0B0000}"/>
    <cellStyle name="20% - Accent5 7 3 2 3" xfId="2956" xr:uid="{00000000-0005-0000-0000-00008B0B0000}"/>
    <cellStyle name="20% - Accent5 7 3 2 4" xfId="2957" xr:uid="{00000000-0005-0000-0000-00008C0B0000}"/>
    <cellStyle name="20% - Accent5 7 3 2 5" xfId="2958" xr:uid="{00000000-0005-0000-0000-00008D0B0000}"/>
    <cellStyle name="20% - Accent5 7 3 3" xfId="2959" xr:uid="{00000000-0005-0000-0000-00008E0B0000}"/>
    <cellStyle name="20% - Accent5 7 3 3 2" xfId="2960" xr:uid="{00000000-0005-0000-0000-00008F0B0000}"/>
    <cellStyle name="20% - Accent5 7 3 3 3" xfId="2961" xr:uid="{00000000-0005-0000-0000-0000900B0000}"/>
    <cellStyle name="20% - Accent5 7 3 3 4" xfId="2962" xr:uid="{00000000-0005-0000-0000-0000910B0000}"/>
    <cellStyle name="20% - Accent5 7 3 4" xfId="2963" xr:uid="{00000000-0005-0000-0000-0000920B0000}"/>
    <cellStyle name="20% - Accent5 7 3 5" xfId="2964" xr:uid="{00000000-0005-0000-0000-0000930B0000}"/>
    <cellStyle name="20% - Accent5 7 3 6" xfId="2965" xr:uid="{00000000-0005-0000-0000-0000940B0000}"/>
    <cellStyle name="20% - Accent5 7 4" xfId="2966" xr:uid="{00000000-0005-0000-0000-0000950B0000}"/>
    <cellStyle name="20% - Accent5 7 4 2" xfId="2967" xr:uid="{00000000-0005-0000-0000-0000960B0000}"/>
    <cellStyle name="20% - Accent5 7 4 2 2" xfId="2968" xr:uid="{00000000-0005-0000-0000-0000970B0000}"/>
    <cellStyle name="20% - Accent5 7 4 2 3" xfId="2969" xr:uid="{00000000-0005-0000-0000-0000980B0000}"/>
    <cellStyle name="20% - Accent5 7 4 2 4" xfId="2970" xr:uid="{00000000-0005-0000-0000-0000990B0000}"/>
    <cellStyle name="20% - Accent5 7 4 3" xfId="2971" xr:uid="{00000000-0005-0000-0000-00009A0B0000}"/>
    <cellStyle name="20% - Accent5 7 4 4" xfId="2972" xr:uid="{00000000-0005-0000-0000-00009B0B0000}"/>
    <cellStyle name="20% - Accent5 7 4 5" xfId="2973" xr:uid="{00000000-0005-0000-0000-00009C0B0000}"/>
    <cellStyle name="20% - Accent5 7 5" xfId="2974" xr:uid="{00000000-0005-0000-0000-00009D0B0000}"/>
    <cellStyle name="20% - Accent5 7 5 2" xfId="2975" xr:uid="{00000000-0005-0000-0000-00009E0B0000}"/>
    <cellStyle name="20% - Accent5 7 5 2 2" xfId="2976" xr:uid="{00000000-0005-0000-0000-00009F0B0000}"/>
    <cellStyle name="20% - Accent5 7 5 2 3" xfId="2977" xr:uid="{00000000-0005-0000-0000-0000A00B0000}"/>
    <cellStyle name="20% - Accent5 7 5 2 4" xfId="2978" xr:uid="{00000000-0005-0000-0000-0000A10B0000}"/>
    <cellStyle name="20% - Accent5 7 5 3" xfId="2979" xr:uid="{00000000-0005-0000-0000-0000A20B0000}"/>
    <cellStyle name="20% - Accent5 7 5 4" xfId="2980" xr:uid="{00000000-0005-0000-0000-0000A30B0000}"/>
    <cellStyle name="20% - Accent5 7 5 5" xfId="2981" xr:uid="{00000000-0005-0000-0000-0000A40B0000}"/>
    <cellStyle name="20% - Accent5 7 6" xfId="2982" xr:uid="{00000000-0005-0000-0000-0000A50B0000}"/>
    <cellStyle name="20% - Accent5 7 6 2" xfId="2983" xr:uid="{00000000-0005-0000-0000-0000A60B0000}"/>
    <cellStyle name="20% - Accent5 7 6 3" xfId="2984" xr:uid="{00000000-0005-0000-0000-0000A70B0000}"/>
    <cellStyle name="20% - Accent5 7 6 4" xfId="2985" xr:uid="{00000000-0005-0000-0000-0000A80B0000}"/>
    <cellStyle name="20% - Accent5 7 7" xfId="2986" xr:uid="{00000000-0005-0000-0000-0000A90B0000}"/>
    <cellStyle name="20% - Accent5 7 8" xfId="2987" xr:uid="{00000000-0005-0000-0000-0000AA0B0000}"/>
    <cellStyle name="20% - Accent5 7 9" xfId="2988" xr:uid="{00000000-0005-0000-0000-0000AB0B0000}"/>
    <cellStyle name="20% - Accent5 8" xfId="2989" xr:uid="{00000000-0005-0000-0000-0000AC0B0000}"/>
    <cellStyle name="20% - Accent5 8 2" xfId="2990" xr:uid="{00000000-0005-0000-0000-0000AD0B0000}"/>
    <cellStyle name="20% - Accent5 8 2 2" xfId="2991" xr:uid="{00000000-0005-0000-0000-0000AE0B0000}"/>
    <cellStyle name="20% - Accent5 8 2 2 2" xfId="2992" xr:uid="{00000000-0005-0000-0000-0000AF0B0000}"/>
    <cellStyle name="20% - Accent5 8 2 2 2 2" xfId="2993" xr:uid="{00000000-0005-0000-0000-0000B00B0000}"/>
    <cellStyle name="20% - Accent5 8 2 2 2 3" xfId="2994" xr:uid="{00000000-0005-0000-0000-0000B10B0000}"/>
    <cellStyle name="20% - Accent5 8 2 2 2 4" xfId="2995" xr:uid="{00000000-0005-0000-0000-0000B20B0000}"/>
    <cellStyle name="20% - Accent5 8 2 2 3" xfId="2996" xr:uid="{00000000-0005-0000-0000-0000B30B0000}"/>
    <cellStyle name="20% - Accent5 8 2 2 4" xfId="2997" xr:uid="{00000000-0005-0000-0000-0000B40B0000}"/>
    <cellStyle name="20% - Accent5 8 2 2 5" xfId="2998" xr:uid="{00000000-0005-0000-0000-0000B50B0000}"/>
    <cellStyle name="20% - Accent5 8 2 3" xfId="2999" xr:uid="{00000000-0005-0000-0000-0000B60B0000}"/>
    <cellStyle name="20% - Accent5 8 2 3 2" xfId="3000" xr:uid="{00000000-0005-0000-0000-0000B70B0000}"/>
    <cellStyle name="20% - Accent5 8 2 3 3" xfId="3001" xr:uid="{00000000-0005-0000-0000-0000B80B0000}"/>
    <cellStyle name="20% - Accent5 8 2 3 4" xfId="3002" xr:uid="{00000000-0005-0000-0000-0000B90B0000}"/>
    <cellStyle name="20% - Accent5 8 2 4" xfId="3003" xr:uid="{00000000-0005-0000-0000-0000BA0B0000}"/>
    <cellStyle name="20% - Accent5 8 2 5" xfId="3004" xr:uid="{00000000-0005-0000-0000-0000BB0B0000}"/>
    <cellStyle name="20% - Accent5 8 2 6" xfId="3005" xr:uid="{00000000-0005-0000-0000-0000BC0B0000}"/>
    <cellStyle name="20% - Accent5 8 3" xfId="3006" xr:uid="{00000000-0005-0000-0000-0000BD0B0000}"/>
    <cellStyle name="20% - Accent5 8 3 2" xfId="3007" xr:uid="{00000000-0005-0000-0000-0000BE0B0000}"/>
    <cellStyle name="20% - Accent5 8 3 2 2" xfId="3008" xr:uid="{00000000-0005-0000-0000-0000BF0B0000}"/>
    <cellStyle name="20% - Accent5 8 3 2 3" xfId="3009" xr:uid="{00000000-0005-0000-0000-0000C00B0000}"/>
    <cellStyle name="20% - Accent5 8 3 2 4" xfId="3010" xr:uid="{00000000-0005-0000-0000-0000C10B0000}"/>
    <cellStyle name="20% - Accent5 8 3 3" xfId="3011" xr:uid="{00000000-0005-0000-0000-0000C20B0000}"/>
    <cellStyle name="20% - Accent5 8 3 4" xfId="3012" xr:uid="{00000000-0005-0000-0000-0000C30B0000}"/>
    <cellStyle name="20% - Accent5 8 3 5" xfId="3013" xr:uid="{00000000-0005-0000-0000-0000C40B0000}"/>
    <cellStyle name="20% - Accent5 8 4" xfId="3014" xr:uid="{00000000-0005-0000-0000-0000C50B0000}"/>
    <cellStyle name="20% - Accent5 8 4 2" xfId="3015" xr:uid="{00000000-0005-0000-0000-0000C60B0000}"/>
    <cellStyle name="20% - Accent5 8 4 2 2" xfId="3016" xr:uid="{00000000-0005-0000-0000-0000C70B0000}"/>
    <cellStyle name="20% - Accent5 8 4 2 3" xfId="3017" xr:uid="{00000000-0005-0000-0000-0000C80B0000}"/>
    <cellStyle name="20% - Accent5 8 4 2 4" xfId="3018" xr:uid="{00000000-0005-0000-0000-0000C90B0000}"/>
    <cellStyle name="20% - Accent5 8 4 3" xfId="3019" xr:uid="{00000000-0005-0000-0000-0000CA0B0000}"/>
    <cellStyle name="20% - Accent5 8 4 4" xfId="3020" xr:uid="{00000000-0005-0000-0000-0000CB0B0000}"/>
    <cellStyle name="20% - Accent5 8 4 5" xfId="3021" xr:uid="{00000000-0005-0000-0000-0000CC0B0000}"/>
    <cellStyle name="20% - Accent5 8 5" xfId="3022" xr:uid="{00000000-0005-0000-0000-0000CD0B0000}"/>
    <cellStyle name="20% - Accent5 8 5 2" xfId="3023" xr:uid="{00000000-0005-0000-0000-0000CE0B0000}"/>
    <cellStyle name="20% - Accent5 8 5 3" xfId="3024" xr:uid="{00000000-0005-0000-0000-0000CF0B0000}"/>
    <cellStyle name="20% - Accent5 8 5 4" xfId="3025" xr:uid="{00000000-0005-0000-0000-0000D00B0000}"/>
    <cellStyle name="20% - Accent5 8 6" xfId="3026" xr:uid="{00000000-0005-0000-0000-0000D10B0000}"/>
    <cellStyle name="20% - Accent5 8 7" xfId="3027" xr:uid="{00000000-0005-0000-0000-0000D20B0000}"/>
    <cellStyle name="20% - Accent5 8 8" xfId="3028" xr:uid="{00000000-0005-0000-0000-0000D30B0000}"/>
    <cellStyle name="20% - Accent5 9" xfId="3029" xr:uid="{00000000-0005-0000-0000-0000D40B0000}"/>
    <cellStyle name="20% - Accent5 9 2" xfId="3030" xr:uid="{00000000-0005-0000-0000-0000D50B0000}"/>
    <cellStyle name="20% - Accent5 9 2 2" xfId="3031" xr:uid="{00000000-0005-0000-0000-0000D60B0000}"/>
    <cellStyle name="20% - Accent5 9 2 2 2" xfId="3032" xr:uid="{00000000-0005-0000-0000-0000D70B0000}"/>
    <cellStyle name="20% - Accent5 9 2 2 3" xfId="3033" xr:uid="{00000000-0005-0000-0000-0000D80B0000}"/>
    <cellStyle name="20% - Accent5 9 2 2 4" xfId="3034" xr:uid="{00000000-0005-0000-0000-0000D90B0000}"/>
    <cellStyle name="20% - Accent5 9 2 3" xfId="3035" xr:uid="{00000000-0005-0000-0000-0000DA0B0000}"/>
    <cellStyle name="20% - Accent5 9 2 4" xfId="3036" xr:uid="{00000000-0005-0000-0000-0000DB0B0000}"/>
    <cellStyle name="20% - Accent5 9 2 5" xfId="3037" xr:uid="{00000000-0005-0000-0000-0000DC0B0000}"/>
    <cellStyle name="20% - Accent5 9 3" xfId="3038" xr:uid="{00000000-0005-0000-0000-0000DD0B0000}"/>
    <cellStyle name="20% - Accent5 9 3 2" xfId="3039" xr:uid="{00000000-0005-0000-0000-0000DE0B0000}"/>
    <cellStyle name="20% - Accent5 9 3 3" xfId="3040" xr:uid="{00000000-0005-0000-0000-0000DF0B0000}"/>
    <cellStyle name="20% - Accent5 9 3 4" xfId="3041" xr:uid="{00000000-0005-0000-0000-0000E00B0000}"/>
    <cellStyle name="20% - Accent5 9 4" xfId="3042" xr:uid="{00000000-0005-0000-0000-0000E10B0000}"/>
    <cellStyle name="20% - Accent5 9 5" xfId="3043" xr:uid="{00000000-0005-0000-0000-0000E20B0000}"/>
    <cellStyle name="20% - Accent5 9 6" xfId="3044" xr:uid="{00000000-0005-0000-0000-0000E30B0000}"/>
    <cellStyle name="20% - Accent6" xfId="3045" builtinId="50" customBuiltin="1"/>
    <cellStyle name="20% - Accent6 10" xfId="3046" xr:uid="{00000000-0005-0000-0000-0000E50B0000}"/>
    <cellStyle name="20% - Accent6 10 2" xfId="3047" xr:uid="{00000000-0005-0000-0000-0000E60B0000}"/>
    <cellStyle name="20% - Accent6 10 2 2" xfId="3048" xr:uid="{00000000-0005-0000-0000-0000E70B0000}"/>
    <cellStyle name="20% - Accent6 10 2 2 2" xfId="3049" xr:uid="{00000000-0005-0000-0000-0000E80B0000}"/>
    <cellStyle name="20% - Accent6 10 2 2 3" xfId="3050" xr:uid="{00000000-0005-0000-0000-0000E90B0000}"/>
    <cellStyle name="20% - Accent6 10 2 2 4" xfId="3051" xr:uid="{00000000-0005-0000-0000-0000EA0B0000}"/>
    <cellStyle name="20% - Accent6 10 2 3" xfId="3052" xr:uid="{00000000-0005-0000-0000-0000EB0B0000}"/>
    <cellStyle name="20% - Accent6 10 2 4" xfId="3053" xr:uid="{00000000-0005-0000-0000-0000EC0B0000}"/>
    <cellStyle name="20% - Accent6 10 2 5" xfId="3054" xr:uid="{00000000-0005-0000-0000-0000ED0B0000}"/>
    <cellStyle name="20% - Accent6 10 3" xfId="3055" xr:uid="{00000000-0005-0000-0000-0000EE0B0000}"/>
    <cellStyle name="20% - Accent6 10 3 2" xfId="3056" xr:uid="{00000000-0005-0000-0000-0000EF0B0000}"/>
    <cellStyle name="20% - Accent6 10 3 3" xfId="3057" xr:uid="{00000000-0005-0000-0000-0000F00B0000}"/>
    <cellStyle name="20% - Accent6 10 3 4" xfId="3058" xr:uid="{00000000-0005-0000-0000-0000F10B0000}"/>
    <cellStyle name="20% - Accent6 10 4" xfId="3059" xr:uid="{00000000-0005-0000-0000-0000F20B0000}"/>
    <cellStyle name="20% - Accent6 10 5" xfId="3060" xr:uid="{00000000-0005-0000-0000-0000F30B0000}"/>
    <cellStyle name="20% - Accent6 10 6" xfId="3061" xr:uid="{00000000-0005-0000-0000-0000F40B0000}"/>
    <cellStyle name="20% - Accent6 11" xfId="3062" xr:uid="{00000000-0005-0000-0000-0000F50B0000}"/>
    <cellStyle name="20% - Accent6 11 2" xfId="3063" xr:uid="{00000000-0005-0000-0000-0000F60B0000}"/>
    <cellStyle name="20% - Accent6 11 2 2" xfId="3064" xr:uid="{00000000-0005-0000-0000-0000F70B0000}"/>
    <cellStyle name="20% - Accent6 11 2 2 2" xfId="3065" xr:uid="{00000000-0005-0000-0000-0000F80B0000}"/>
    <cellStyle name="20% - Accent6 11 2 2 3" xfId="3066" xr:uid="{00000000-0005-0000-0000-0000F90B0000}"/>
    <cellStyle name="20% - Accent6 11 2 2 4" xfId="3067" xr:uid="{00000000-0005-0000-0000-0000FA0B0000}"/>
    <cellStyle name="20% - Accent6 11 2 3" xfId="3068" xr:uid="{00000000-0005-0000-0000-0000FB0B0000}"/>
    <cellStyle name="20% - Accent6 11 2 4" xfId="3069" xr:uid="{00000000-0005-0000-0000-0000FC0B0000}"/>
    <cellStyle name="20% - Accent6 11 2 5" xfId="3070" xr:uid="{00000000-0005-0000-0000-0000FD0B0000}"/>
    <cellStyle name="20% - Accent6 11 3" xfId="3071" xr:uid="{00000000-0005-0000-0000-0000FE0B0000}"/>
    <cellStyle name="20% - Accent6 11 3 2" xfId="3072" xr:uid="{00000000-0005-0000-0000-0000FF0B0000}"/>
    <cellStyle name="20% - Accent6 11 3 3" xfId="3073" xr:uid="{00000000-0005-0000-0000-0000000C0000}"/>
    <cellStyle name="20% - Accent6 11 3 4" xfId="3074" xr:uid="{00000000-0005-0000-0000-0000010C0000}"/>
    <cellStyle name="20% - Accent6 11 4" xfId="3075" xr:uid="{00000000-0005-0000-0000-0000020C0000}"/>
    <cellStyle name="20% - Accent6 11 5" xfId="3076" xr:uid="{00000000-0005-0000-0000-0000030C0000}"/>
    <cellStyle name="20% - Accent6 11 6" xfId="3077" xr:uid="{00000000-0005-0000-0000-0000040C0000}"/>
    <cellStyle name="20% - Accent6 12" xfId="3078" xr:uid="{00000000-0005-0000-0000-0000050C0000}"/>
    <cellStyle name="20% - Accent6 12 2" xfId="3079" xr:uid="{00000000-0005-0000-0000-0000060C0000}"/>
    <cellStyle name="20% - Accent6 12 2 2" xfId="3080" xr:uid="{00000000-0005-0000-0000-0000070C0000}"/>
    <cellStyle name="20% - Accent6 12 2 2 2" xfId="3081" xr:uid="{00000000-0005-0000-0000-0000080C0000}"/>
    <cellStyle name="20% - Accent6 12 2 2 3" xfId="3082" xr:uid="{00000000-0005-0000-0000-0000090C0000}"/>
    <cellStyle name="20% - Accent6 12 2 2 4" xfId="3083" xr:uid="{00000000-0005-0000-0000-00000A0C0000}"/>
    <cellStyle name="20% - Accent6 12 2 3" xfId="3084" xr:uid="{00000000-0005-0000-0000-00000B0C0000}"/>
    <cellStyle name="20% - Accent6 12 2 4" xfId="3085" xr:uid="{00000000-0005-0000-0000-00000C0C0000}"/>
    <cellStyle name="20% - Accent6 12 2 5" xfId="3086" xr:uid="{00000000-0005-0000-0000-00000D0C0000}"/>
    <cellStyle name="20% - Accent6 12 3" xfId="3087" xr:uid="{00000000-0005-0000-0000-00000E0C0000}"/>
    <cellStyle name="20% - Accent6 12 3 2" xfId="3088" xr:uid="{00000000-0005-0000-0000-00000F0C0000}"/>
    <cellStyle name="20% - Accent6 12 3 3" xfId="3089" xr:uid="{00000000-0005-0000-0000-0000100C0000}"/>
    <cellStyle name="20% - Accent6 12 3 4" xfId="3090" xr:uid="{00000000-0005-0000-0000-0000110C0000}"/>
    <cellStyle name="20% - Accent6 12 4" xfId="3091" xr:uid="{00000000-0005-0000-0000-0000120C0000}"/>
    <cellStyle name="20% - Accent6 12 5" xfId="3092" xr:uid="{00000000-0005-0000-0000-0000130C0000}"/>
    <cellStyle name="20% - Accent6 12 6" xfId="3093" xr:uid="{00000000-0005-0000-0000-0000140C0000}"/>
    <cellStyle name="20% - Accent6 13" xfId="3094" xr:uid="{00000000-0005-0000-0000-0000150C0000}"/>
    <cellStyle name="20% - Accent6 13 2" xfId="3095" xr:uid="{00000000-0005-0000-0000-0000160C0000}"/>
    <cellStyle name="20% - Accent6 13 2 2" xfId="3096" xr:uid="{00000000-0005-0000-0000-0000170C0000}"/>
    <cellStyle name="20% - Accent6 13 2 3" xfId="3097" xr:uid="{00000000-0005-0000-0000-0000180C0000}"/>
    <cellStyle name="20% - Accent6 13 2 4" xfId="3098" xr:uid="{00000000-0005-0000-0000-0000190C0000}"/>
    <cellStyle name="20% - Accent6 13 3" xfId="3099" xr:uid="{00000000-0005-0000-0000-00001A0C0000}"/>
    <cellStyle name="20% - Accent6 13 4" xfId="3100" xr:uid="{00000000-0005-0000-0000-00001B0C0000}"/>
    <cellStyle name="20% - Accent6 13 5" xfId="3101" xr:uid="{00000000-0005-0000-0000-00001C0C0000}"/>
    <cellStyle name="20% - Accent6 14" xfId="3102" xr:uid="{00000000-0005-0000-0000-00001D0C0000}"/>
    <cellStyle name="20% - Accent6 14 2" xfId="3103" xr:uid="{00000000-0005-0000-0000-00001E0C0000}"/>
    <cellStyle name="20% - Accent6 14 2 2" xfId="3104" xr:uid="{00000000-0005-0000-0000-00001F0C0000}"/>
    <cellStyle name="20% - Accent6 14 2 3" xfId="3105" xr:uid="{00000000-0005-0000-0000-0000200C0000}"/>
    <cellStyle name="20% - Accent6 14 2 4" xfId="3106" xr:uid="{00000000-0005-0000-0000-0000210C0000}"/>
    <cellStyle name="20% - Accent6 14 3" xfId="3107" xr:uid="{00000000-0005-0000-0000-0000220C0000}"/>
    <cellStyle name="20% - Accent6 14 4" xfId="3108" xr:uid="{00000000-0005-0000-0000-0000230C0000}"/>
    <cellStyle name="20% - Accent6 14 5" xfId="3109" xr:uid="{00000000-0005-0000-0000-0000240C0000}"/>
    <cellStyle name="20% - Accent6 15" xfId="3110" xr:uid="{00000000-0005-0000-0000-0000250C0000}"/>
    <cellStyle name="20% - Accent6 15 2" xfId="3111" xr:uid="{00000000-0005-0000-0000-0000260C0000}"/>
    <cellStyle name="20% - Accent6 15 2 2" xfId="3112" xr:uid="{00000000-0005-0000-0000-0000270C0000}"/>
    <cellStyle name="20% - Accent6 15 2 3" xfId="3113" xr:uid="{00000000-0005-0000-0000-0000280C0000}"/>
    <cellStyle name="20% - Accent6 15 2 4" xfId="3114" xr:uid="{00000000-0005-0000-0000-0000290C0000}"/>
    <cellStyle name="20% - Accent6 15 3" xfId="3115" xr:uid="{00000000-0005-0000-0000-00002A0C0000}"/>
    <cellStyle name="20% - Accent6 15 4" xfId="3116" xr:uid="{00000000-0005-0000-0000-00002B0C0000}"/>
    <cellStyle name="20% - Accent6 15 5" xfId="3117" xr:uid="{00000000-0005-0000-0000-00002C0C0000}"/>
    <cellStyle name="20% - Accent6 16" xfId="3118" xr:uid="{00000000-0005-0000-0000-00002D0C0000}"/>
    <cellStyle name="20% - Accent6 16 2" xfId="3119" xr:uid="{00000000-0005-0000-0000-00002E0C0000}"/>
    <cellStyle name="20% - Accent6 16 3" xfId="3120" xr:uid="{00000000-0005-0000-0000-00002F0C0000}"/>
    <cellStyle name="20% - Accent6 16 4" xfId="3121" xr:uid="{00000000-0005-0000-0000-0000300C0000}"/>
    <cellStyle name="20% - Accent6 17" xfId="3122" xr:uid="{00000000-0005-0000-0000-0000310C0000}"/>
    <cellStyle name="20% - Accent6 17 2" xfId="3123" xr:uid="{00000000-0005-0000-0000-0000320C0000}"/>
    <cellStyle name="20% - Accent6 17 3" xfId="3124" xr:uid="{00000000-0005-0000-0000-0000330C0000}"/>
    <cellStyle name="20% - Accent6 17 4" xfId="3125" xr:uid="{00000000-0005-0000-0000-0000340C0000}"/>
    <cellStyle name="20% - Accent6 18" xfId="3126" xr:uid="{00000000-0005-0000-0000-0000350C0000}"/>
    <cellStyle name="20% - Accent6 18 2" xfId="3127" xr:uid="{00000000-0005-0000-0000-0000360C0000}"/>
    <cellStyle name="20% - Accent6 18 3" xfId="3128" xr:uid="{00000000-0005-0000-0000-0000370C0000}"/>
    <cellStyle name="20% - Accent6 18 4" xfId="3129" xr:uid="{00000000-0005-0000-0000-0000380C0000}"/>
    <cellStyle name="20% - Accent6 19" xfId="3130" xr:uid="{00000000-0005-0000-0000-0000390C0000}"/>
    <cellStyle name="20% - Accent6 19 2" xfId="3131" xr:uid="{00000000-0005-0000-0000-00003A0C0000}"/>
    <cellStyle name="20% - Accent6 19 3" xfId="3132" xr:uid="{00000000-0005-0000-0000-00003B0C0000}"/>
    <cellStyle name="20% - Accent6 2" xfId="3133" xr:uid="{00000000-0005-0000-0000-00003C0C0000}"/>
    <cellStyle name="20% - Accent6 2 2" xfId="3134" xr:uid="{00000000-0005-0000-0000-00003D0C0000}"/>
    <cellStyle name="20% - Accent6 2 3" xfId="3135" xr:uid="{00000000-0005-0000-0000-00003E0C0000}"/>
    <cellStyle name="20% - Accent6 20" xfId="3136" xr:uid="{00000000-0005-0000-0000-00003F0C0000}"/>
    <cellStyle name="20% - Accent6 21" xfId="3137" xr:uid="{00000000-0005-0000-0000-0000400C0000}"/>
    <cellStyle name="20% - Accent6 3" xfId="3138" xr:uid="{00000000-0005-0000-0000-0000410C0000}"/>
    <cellStyle name="20% - Accent6 3 10" xfId="3139" xr:uid="{00000000-0005-0000-0000-0000420C0000}"/>
    <cellStyle name="20% - Accent6 3 2" xfId="3140" xr:uid="{00000000-0005-0000-0000-0000430C0000}"/>
    <cellStyle name="20% - Accent6 3 3" xfId="3141" xr:uid="{00000000-0005-0000-0000-0000440C0000}"/>
    <cellStyle name="20% - Accent6 3 3 10" xfId="3142" xr:uid="{00000000-0005-0000-0000-0000450C0000}"/>
    <cellStyle name="20% - Accent6 3 3 2" xfId="3143" xr:uid="{00000000-0005-0000-0000-0000460C0000}"/>
    <cellStyle name="20% - Accent6 3 3 2 2" xfId="3144" xr:uid="{00000000-0005-0000-0000-0000470C0000}"/>
    <cellStyle name="20% - Accent6 3 3 2 2 2" xfId="3145" xr:uid="{00000000-0005-0000-0000-0000480C0000}"/>
    <cellStyle name="20% - Accent6 3 3 2 2 2 2" xfId="3146" xr:uid="{00000000-0005-0000-0000-0000490C0000}"/>
    <cellStyle name="20% - Accent6 3 3 2 2 2 2 2" xfId="3147" xr:uid="{00000000-0005-0000-0000-00004A0C0000}"/>
    <cellStyle name="20% - Accent6 3 3 2 2 2 2 2 2" xfId="3148" xr:uid="{00000000-0005-0000-0000-00004B0C0000}"/>
    <cellStyle name="20% - Accent6 3 3 2 2 2 2 2 3" xfId="3149" xr:uid="{00000000-0005-0000-0000-00004C0C0000}"/>
    <cellStyle name="20% - Accent6 3 3 2 2 2 2 2 4" xfId="3150" xr:uid="{00000000-0005-0000-0000-00004D0C0000}"/>
    <cellStyle name="20% - Accent6 3 3 2 2 2 2 3" xfId="3151" xr:uid="{00000000-0005-0000-0000-00004E0C0000}"/>
    <cellStyle name="20% - Accent6 3 3 2 2 2 2 4" xfId="3152" xr:uid="{00000000-0005-0000-0000-00004F0C0000}"/>
    <cellStyle name="20% - Accent6 3 3 2 2 2 2 5" xfId="3153" xr:uid="{00000000-0005-0000-0000-0000500C0000}"/>
    <cellStyle name="20% - Accent6 3 3 2 2 2 3" xfId="3154" xr:uid="{00000000-0005-0000-0000-0000510C0000}"/>
    <cellStyle name="20% - Accent6 3 3 2 2 2 3 2" xfId="3155" xr:uid="{00000000-0005-0000-0000-0000520C0000}"/>
    <cellStyle name="20% - Accent6 3 3 2 2 2 3 3" xfId="3156" xr:uid="{00000000-0005-0000-0000-0000530C0000}"/>
    <cellStyle name="20% - Accent6 3 3 2 2 2 3 4" xfId="3157" xr:uid="{00000000-0005-0000-0000-0000540C0000}"/>
    <cellStyle name="20% - Accent6 3 3 2 2 2 4" xfId="3158" xr:uid="{00000000-0005-0000-0000-0000550C0000}"/>
    <cellStyle name="20% - Accent6 3 3 2 2 2 5" xfId="3159" xr:uid="{00000000-0005-0000-0000-0000560C0000}"/>
    <cellStyle name="20% - Accent6 3 3 2 2 2 6" xfId="3160" xr:uid="{00000000-0005-0000-0000-0000570C0000}"/>
    <cellStyle name="20% - Accent6 3 3 2 2 3" xfId="3161" xr:uid="{00000000-0005-0000-0000-0000580C0000}"/>
    <cellStyle name="20% - Accent6 3 3 2 2 3 2" xfId="3162" xr:uid="{00000000-0005-0000-0000-0000590C0000}"/>
    <cellStyle name="20% - Accent6 3 3 2 2 3 2 2" xfId="3163" xr:uid="{00000000-0005-0000-0000-00005A0C0000}"/>
    <cellStyle name="20% - Accent6 3 3 2 2 3 2 3" xfId="3164" xr:uid="{00000000-0005-0000-0000-00005B0C0000}"/>
    <cellStyle name="20% - Accent6 3 3 2 2 3 2 4" xfId="3165" xr:uid="{00000000-0005-0000-0000-00005C0C0000}"/>
    <cellStyle name="20% - Accent6 3 3 2 2 3 3" xfId="3166" xr:uid="{00000000-0005-0000-0000-00005D0C0000}"/>
    <cellStyle name="20% - Accent6 3 3 2 2 3 4" xfId="3167" xr:uid="{00000000-0005-0000-0000-00005E0C0000}"/>
    <cellStyle name="20% - Accent6 3 3 2 2 3 5" xfId="3168" xr:uid="{00000000-0005-0000-0000-00005F0C0000}"/>
    <cellStyle name="20% - Accent6 3 3 2 2 4" xfId="3169" xr:uid="{00000000-0005-0000-0000-0000600C0000}"/>
    <cellStyle name="20% - Accent6 3 3 2 2 4 2" xfId="3170" xr:uid="{00000000-0005-0000-0000-0000610C0000}"/>
    <cellStyle name="20% - Accent6 3 3 2 2 4 2 2" xfId="3171" xr:uid="{00000000-0005-0000-0000-0000620C0000}"/>
    <cellStyle name="20% - Accent6 3 3 2 2 4 2 3" xfId="3172" xr:uid="{00000000-0005-0000-0000-0000630C0000}"/>
    <cellStyle name="20% - Accent6 3 3 2 2 4 2 4" xfId="3173" xr:uid="{00000000-0005-0000-0000-0000640C0000}"/>
    <cellStyle name="20% - Accent6 3 3 2 2 4 3" xfId="3174" xr:uid="{00000000-0005-0000-0000-0000650C0000}"/>
    <cellStyle name="20% - Accent6 3 3 2 2 4 4" xfId="3175" xr:uid="{00000000-0005-0000-0000-0000660C0000}"/>
    <cellStyle name="20% - Accent6 3 3 2 2 4 5" xfId="3176" xr:uid="{00000000-0005-0000-0000-0000670C0000}"/>
    <cellStyle name="20% - Accent6 3 3 2 2 5" xfId="3177" xr:uid="{00000000-0005-0000-0000-0000680C0000}"/>
    <cellStyle name="20% - Accent6 3 3 2 2 5 2" xfId="3178" xr:uid="{00000000-0005-0000-0000-0000690C0000}"/>
    <cellStyle name="20% - Accent6 3 3 2 2 5 3" xfId="3179" xr:uid="{00000000-0005-0000-0000-00006A0C0000}"/>
    <cellStyle name="20% - Accent6 3 3 2 2 5 4" xfId="3180" xr:uid="{00000000-0005-0000-0000-00006B0C0000}"/>
    <cellStyle name="20% - Accent6 3 3 2 2 6" xfId="3181" xr:uid="{00000000-0005-0000-0000-00006C0C0000}"/>
    <cellStyle name="20% - Accent6 3 3 2 2 7" xfId="3182" xr:uid="{00000000-0005-0000-0000-00006D0C0000}"/>
    <cellStyle name="20% - Accent6 3 3 2 2 8" xfId="3183" xr:uid="{00000000-0005-0000-0000-00006E0C0000}"/>
    <cellStyle name="20% - Accent6 3 3 2 3" xfId="3184" xr:uid="{00000000-0005-0000-0000-00006F0C0000}"/>
    <cellStyle name="20% - Accent6 3 3 2 3 2" xfId="3185" xr:uid="{00000000-0005-0000-0000-0000700C0000}"/>
    <cellStyle name="20% - Accent6 3 3 2 3 2 2" xfId="3186" xr:uid="{00000000-0005-0000-0000-0000710C0000}"/>
    <cellStyle name="20% - Accent6 3 3 2 3 2 2 2" xfId="3187" xr:uid="{00000000-0005-0000-0000-0000720C0000}"/>
    <cellStyle name="20% - Accent6 3 3 2 3 2 2 3" xfId="3188" xr:uid="{00000000-0005-0000-0000-0000730C0000}"/>
    <cellStyle name="20% - Accent6 3 3 2 3 2 2 4" xfId="3189" xr:uid="{00000000-0005-0000-0000-0000740C0000}"/>
    <cellStyle name="20% - Accent6 3 3 2 3 2 3" xfId="3190" xr:uid="{00000000-0005-0000-0000-0000750C0000}"/>
    <cellStyle name="20% - Accent6 3 3 2 3 2 4" xfId="3191" xr:uid="{00000000-0005-0000-0000-0000760C0000}"/>
    <cellStyle name="20% - Accent6 3 3 2 3 2 5" xfId="3192" xr:uid="{00000000-0005-0000-0000-0000770C0000}"/>
    <cellStyle name="20% - Accent6 3 3 2 3 3" xfId="3193" xr:uid="{00000000-0005-0000-0000-0000780C0000}"/>
    <cellStyle name="20% - Accent6 3 3 2 3 3 2" xfId="3194" xr:uid="{00000000-0005-0000-0000-0000790C0000}"/>
    <cellStyle name="20% - Accent6 3 3 2 3 3 3" xfId="3195" xr:uid="{00000000-0005-0000-0000-00007A0C0000}"/>
    <cellStyle name="20% - Accent6 3 3 2 3 3 4" xfId="3196" xr:uid="{00000000-0005-0000-0000-00007B0C0000}"/>
    <cellStyle name="20% - Accent6 3 3 2 3 4" xfId="3197" xr:uid="{00000000-0005-0000-0000-00007C0C0000}"/>
    <cellStyle name="20% - Accent6 3 3 2 3 5" xfId="3198" xr:uid="{00000000-0005-0000-0000-00007D0C0000}"/>
    <cellStyle name="20% - Accent6 3 3 2 3 6" xfId="3199" xr:uid="{00000000-0005-0000-0000-00007E0C0000}"/>
    <cellStyle name="20% - Accent6 3 3 2 4" xfId="3200" xr:uid="{00000000-0005-0000-0000-00007F0C0000}"/>
    <cellStyle name="20% - Accent6 3 3 2 4 2" xfId="3201" xr:uid="{00000000-0005-0000-0000-0000800C0000}"/>
    <cellStyle name="20% - Accent6 3 3 2 4 2 2" xfId="3202" xr:uid="{00000000-0005-0000-0000-0000810C0000}"/>
    <cellStyle name="20% - Accent6 3 3 2 4 2 3" xfId="3203" xr:uid="{00000000-0005-0000-0000-0000820C0000}"/>
    <cellStyle name="20% - Accent6 3 3 2 4 2 4" xfId="3204" xr:uid="{00000000-0005-0000-0000-0000830C0000}"/>
    <cellStyle name="20% - Accent6 3 3 2 4 3" xfId="3205" xr:uid="{00000000-0005-0000-0000-0000840C0000}"/>
    <cellStyle name="20% - Accent6 3 3 2 4 4" xfId="3206" xr:uid="{00000000-0005-0000-0000-0000850C0000}"/>
    <cellStyle name="20% - Accent6 3 3 2 4 5" xfId="3207" xr:uid="{00000000-0005-0000-0000-0000860C0000}"/>
    <cellStyle name="20% - Accent6 3 3 2 5" xfId="3208" xr:uid="{00000000-0005-0000-0000-0000870C0000}"/>
    <cellStyle name="20% - Accent6 3 3 2 5 2" xfId="3209" xr:uid="{00000000-0005-0000-0000-0000880C0000}"/>
    <cellStyle name="20% - Accent6 3 3 2 5 2 2" xfId="3210" xr:uid="{00000000-0005-0000-0000-0000890C0000}"/>
    <cellStyle name="20% - Accent6 3 3 2 5 2 3" xfId="3211" xr:uid="{00000000-0005-0000-0000-00008A0C0000}"/>
    <cellStyle name="20% - Accent6 3 3 2 5 2 4" xfId="3212" xr:uid="{00000000-0005-0000-0000-00008B0C0000}"/>
    <cellStyle name="20% - Accent6 3 3 2 5 3" xfId="3213" xr:uid="{00000000-0005-0000-0000-00008C0C0000}"/>
    <cellStyle name="20% - Accent6 3 3 2 5 4" xfId="3214" xr:uid="{00000000-0005-0000-0000-00008D0C0000}"/>
    <cellStyle name="20% - Accent6 3 3 2 5 5" xfId="3215" xr:uid="{00000000-0005-0000-0000-00008E0C0000}"/>
    <cellStyle name="20% - Accent6 3 3 2 6" xfId="3216" xr:uid="{00000000-0005-0000-0000-00008F0C0000}"/>
    <cellStyle name="20% - Accent6 3 3 2 6 2" xfId="3217" xr:uid="{00000000-0005-0000-0000-0000900C0000}"/>
    <cellStyle name="20% - Accent6 3 3 2 6 3" xfId="3218" xr:uid="{00000000-0005-0000-0000-0000910C0000}"/>
    <cellStyle name="20% - Accent6 3 3 2 6 4" xfId="3219" xr:uid="{00000000-0005-0000-0000-0000920C0000}"/>
    <cellStyle name="20% - Accent6 3 3 2 7" xfId="3220" xr:uid="{00000000-0005-0000-0000-0000930C0000}"/>
    <cellStyle name="20% - Accent6 3 3 2 8" xfId="3221" xr:uid="{00000000-0005-0000-0000-0000940C0000}"/>
    <cellStyle name="20% - Accent6 3 3 2 9" xfId="3222" xr:uid="{00000000-0005-0000-0000-0000950C0000}"/>
    <cellStyle name="20% - Accent6 3 3 3" xfId="3223" xr:uid="{00000000-0005-0000-0000-0000960C0000}"/>
    <cellStyle name="20% - Accent6 3 3 3 2" xfId="3224" xr:uid="{00000000-0005-0000-0000-0000970C0000}"/>
    <cellStyle name="20% - Accent6 3 3 3 2 2" xfId="3225" xr:uid="{00000000-0005-0000-0000-0000980C0000}"/>
    <cellStyle name="20% - Accent6 3 3 3 2 2 2" xfId="3226" xr:uid="{00000000-0005-0000-0000-0000990C0000}"/>
    <cellStyle name="20% - Accent6 3 3 3 2 2 2 2" xfId="3227" xr:uid="{00000000-0005-0000-0000-00009A0C0000}"/>
    <cellStyle name="20% - Accent6 3 3 3 2 2 2 3" xfId="3228" xr:uid="{00000000-0005-0000-0000-00009B0C0000}"/>
    <cellStyle name="20% - Accent6 3 3 3 2 2 2 4" xfId="3229" xr:uid="{00000000-0005-0000-0000-00009C0C0000}"/>
    <cellStyle name="20% - Accent6 3 3 3 2 2 3" xfId="3230" xr:uid="{00000000-0005-0000-0000-00009D0C0000}"/>
    <cellStyle name="20% - Accent6 3 3 3 2 2 4" xfId="3231" xr:uid="{00000000-0005-0000-0000-00009E0C0000}"/>
    <cellStyle name="20% - Accent6 3 3 3 2 2 5" xfId="3232" xr:uid="{00000000-0005-0000-0000-00009F0C0000}"/>
    <cellStyle name="20% - Accent6 3 3 3 2 3" xfId="3233" xr:uid="{00000000-0005-0000-0000-0000A00C0000}"/>
    <cellStyle name="20% - Accent6 3 3 3 2 3 2" xfId="3234" xr:uid="{00000000-0005-0000-0000-0000A10C0000}"/>
    <cellStyle name="20% - Accent6 3 3 3 2 3 3" xfId="3235" xr:uid="{00000000-0005-0000-0000-0000A20C0000}"/>
    <cellStyle name="20% - Accent6 3 3 3 2 3 4" xfId="3236" xr:uid="{00000000-0005-0000-0000-0000A30C0000}"/>
    <cellStyle name="20% - Accent6 3 3 3 2 4" xfId="3237" xr:uid="{00000000-0005-0000-0000-0000A40C0000}"/>
    <cellStyle name="20% - Accent6 3 3 3 2 5" xfId="3238" xr:uid="{00000000-0005-0000-0000-0000A50C0000}"/>
    <cellStyle name="20% - Accent6 3 3 3 2 6" xfId="3239" xr:uid="{00000000-0005-0000-0000-0000A60C0000}"/>
    <cellStyle name="20% - Accent6 3 3 3 3" xfId="3240" xr:uid="{00000000-0005-0000-0000-0000A70C0000}"/>
    <cellStyle name="20% - Accent6 3 3 3 3 2" xfId="3241" xr:uid="{00000000-0005-0000-0000-0000A80C0000}"/>
    <cellStyle name="20% - Accent6 3 3 3 3 2 2" xfId="3242" xr:uid="{00000000-0005-0000-0000-0000A90C0000}"/>
    <cellStyle name="20% - Accent6 3 3 3 3 2 3" xfId="3243" xr:uid="{00000000-0005-0000-0000-0000AA0C0000}"/>
    <cellStyle name="20% - Accent6 3 3 3 3 2 4" xfId="3244" xr:uid="{00000000-0005-0000-0000-0000AB0C0000}"/>
    <cellStyle name="20% - Accent6 3 3 3 3 3" xfId="3245" xr:uid="{00000000-0005-0000-0000-0000AC0C0000}"/>
    <cellStyle name="20% - Accent6 3 3 3 3 4" xfId="3246" xr:uid="{00000000-0005-0000-0000-0000AD0C0000}"/>
    <cellStyle name="20% - Accent6 3 3 3 3 5" xfId="3247" xr:uid="{00000000-0005-0000-0000-0000AE0C0000}"/>
    <cellStyle name="20% - Accent6 3 3 3 4" xfId="3248" xr:uid="{00000000-0005-0000-0000-0000AF0C0000}"/>
    <cellStyle name="20% - Accent6 3 3 3 4 2" xfId="3249" xr:uid="{00000000-0005-0000-0000-0000B00C0000}"/>
    <cellStyle name="20% - Accent6 3 3 3 4 2 2" xfId="3250" xr:uid="{00000000-0005-0000-0000-0000B10C0000}"/>
    <cellStyle name="20% - Accent6 3 3 3 4 2 3" xfId="3251" xr:uid="{00000000-0005-0000-0000-0000B20C0000}"/>
    <cellStyle name="20% - Accent6 3 3 3 4 2 4" xfId="3252" xr:uid="{00000000-0005-0000-0000-0000B30C0000}"/>
    <cellStyle name="20% - Accent6 3 3 3 4 3" xfId="3253" xr:uid="{00000000-0005-0000-0000-0000B40C0000}"/>
    <cellStyle name="20% - Accent6 3 3 3 4 4" xfId="3254" xr:uid="{00000000-0005-0000-0000-0000B50C0000}"/>
    <cellStyle name="20% - Accent6 3 3 3 4 5" xfId="3255" xr:uid="{00000000-0005-0000-0000-0000B60C0000}"/>
    <cellStyle name="20% - Accent6 3 3 3 5" xfId="3256" xr:uid="{00000000-0005-0000-0000-0000B70C0000}"/>
    <cellStyle name="20% - Accent6 3 3 3 5 2" xfId="3257" xr:uid="{00000000-0005-0000-0000-0000B80C0000}"/>
    <cellStyle name="20% - Accent6 3 3 3 5 3" xfId="3258" xr:uid="{00000000-0005-0000-0000-0000B90C0000}"/>
    <cellStyle name="20% - Accent6 3 3 3 5 4" xfId="3259" xr:uid="{00000000-0005-0000-0000-0000BA0C0000}"/>
    <cellStyle name="20% - Accent6 3 3 3 6" xfId="3260" xr:uid="{00000000-0005-0000-0000-0000BB0C0000}"/>
    <cellStyle name="20% - Accent6 3 3 3 7" xfId="3261" xr:uid="{00000000-0005-0000-0000-0000BC0C0000}"/>
    <cellStyle name="20% - Accent6 3 3 3 8" xfId="3262" xr:uid="{00000000-0005-0000-0000-0000BD0C0000}"/>
    <cellStyle name="20% - Accent6 3 3 4" xfId="3263" xr:uid="{00000000-0005-0000-0000-0000BE0C0000}"/>
    <cellStyle name="20% - Accent6 3 3 4 2" xfId="3264" xr:uid="{00000000-0005-0000-0000-0000BF0C0000}"/>
    <cellStyle name="20% - Accent6 3 3 4 2 2" xfId="3265" xr:uid="{00000000-0005-0000-0000-0000C00C0000}"/>
    <cellStyle name="20% - Accent6 3 3 4 2 2 2" xfId="3266" xr:uid="{00000000-0005-0000-0000-0000C10C0000}"/>
    <cellStyle name="20% - Accent6 3 3 4 2 2 3" xfId="3267" xr:uid="{00000000-0005-0000-0000-0000C20C0000}"/>
    <cellStyle name="20% - Accent6 3 3 4 2 2 4" xfId="3268" xr:uid="{00000000-0005-0000-0000-0000C30C0000}"/>
    <cellStyle name="20% - Accent6 3 3 4 2 3" xfId="3269" xr:uid="{00000000-0005-0000-0000-0000C40C0000}"/>
    <cellStyle name="20% - Accent6 3 3 4 2 4" xfId="3270" xr:uid="{00000000-0005-0000-0000-0000C50C0000}"/>
    <cellStyle name="20% - Accent6 3 3 4 2 5" xfId="3271" xr:uid="{00000000-0005-0000-0000-0000C60C0000}"/>
    <cellStyle name="20% - Accent6 3 3 4 3" xfId="3272" xr:uid="{00000000-0005-0000-0000-0000C70C0000}"/>
    <cellStyle name="20% - Accent6 3 3 4 3 2" xfId="3273" xr:uid="{00000000-0005-0000-0000-0000C80C0000}"/>
    <cellStyle name="20% - Accent6 3 3 4 3 3" xfId="3274" xr:uid="{00000000-0005-0000-0000-0000C90C0000}"/>
    <cellStyle name="20% - Accent6 3 3 4 3 4" xfId="3275" xr:uid="{00000000-0005-0000-0000-0000CA0C0000}"/>
    <cellStyle name="20% - Accent6 3 3 4 4" xfId="3276" xr:uid="{00000000-0005-0000-0000-0000CB0C0000}"/>
    <cellStyle name="20% - Accent6 3 3 4 5" xfId="3277" xr:uid="{00000000-0005-0000-0000-0000CC0C0000}"/>
    <cellStyle name="20% - Accent6 3 3 4 6" xfId="3278" xr:uid="{00000000-0005-0000-0000-0000CD0C0000}"/>
    <cellStyle name="20% - Accent6 3 3 5" xfId="3279" xr:uid="{00000000-0005-0000-0000-0000CE0C0000}"/>
    <cellStyle name="20% - Accent6 3 3 5 2" xfId="3280" xr:uid="{00000000-0005-0000-0000-0000CF0C0000}"/>
    <cellStyle name="20% - Accent6 3 3 5 2 2" xfId="3281" xr:uid="{00000000-0005-0000-0000-0000D00C0000}"/>
    <cellStyle name="20% - Accent6 3 3 5 2 3" xfId="3282" xr:uid="{00000000-0005-0000-0000-0000D10C0000}"/>
    <cellStyle name="20% - Accent6 3 3 5 2 4" xfId="3283" xr:uid="{00000000-0005-0000-0000-0000D20C0000}"/>
    <cellStyle name="20% - Accent6 3 3 5 3" xfId="3284" xr:uid="{00000000-0005-0000-0000-0000D30C0000}"/>
    <cellStyle name="20% - Accent6 3 3 5 4" xfId="3285" xr:uid="{00000000-0005-0000-0000-0000D40C0000}"/>
    <cellStyle name="20% - Accent6 3 3 5 5" xfId="3286" xr:uid="{00000000-0005-0000-0000-0000D50C0000}"/>
    <cellStyle name="20% - Accent6 3 3 6" xfId="3287" xr:uid="{00000000-0005-0000-0000-0000D60C0000}"/>
    <cellStyle name="20% - Accent6 3 3 6 2" xfId="3288" xr:uid="{00000000-0005-0000-0000-0000D70C0000}"/>
    <cellStyle name="20% - Accent6 3 3 6 2 2" xfId="3289" xr:uid="{00000000-0005-0000-0000-0000D80C0000}"/>
    <cellStyle name="20% - Accent6 3 3 6 2 3" xfId="3290" xr:uid="{00000000-0005-0000-0000-0000D90C0000}"/>
    <cellStyle name="20% - Accent6 3 3 6 2 4" xfId="3291" xr:uid="{00000000-0005-0000-0000-0000DA0C0000}"/>
    <cellStyle name="20% - Accent6 3 3 6 3" xfId="3292" xr:uid="{00000000-0005-0000-0000-0000DB0C0000}"/>
    <cellStyle name="20% - Accent6 3 3 6 4" xfId="3293" xr:uid="{00000000-0005-0000-0000-0000DC0C0000}"/>
    <cellStyle name="20% - Accent6 3 3 6 5" xfId="3294" xr:uid="{00000000-0005-0000-0000-0000DD0C0000}"/>
    <cellStyle name="20% - Accent6 3 3 7" xfId="3295" xr:uid="{00000000-0005-0000-0000-0000DE0C0000}"/>
    <cellStyle name="20% - Accent6 3 3 7 2" xfId="3296" xr:uid="{00000000-0005-0000-0000-0000DF0C0000}"/>
    <cellStyle name="20% - Accent6 3 3 7 3" xfId="3297" xr:uid="{00000000-0005-0000-0000-0000E00C0000}"/>
    <cellStyle name="20% - Accent6 3 3 7 4" xfId="3298" xr:uid="{00000000-0005-0000-0000-0000E10C0000}"/>
    <cellStyle name="20% - Accent6 3 3 8" xfId="3299" xr:uid="{00000000-0005-0000-0000-0000E20C0000}"/>
    <cellStyle name="20% - Accent6 3 3 9" xfId="3300" xr:uid="{00000000-0005-0000-0000-0000E30C0000}"/>
    <cellStyle name="20% - Accent6 3 4" xfId="3301" xr:uid="{00000000-0005-0000-0000-0000E40C0000}"/>
    <cellStyle name="20% - Accent6 3 4 2" xfId="3302" xr:uid="{00000000-0005-0000-0000-0000E50C0000}"/>
    <cellStyle name="20% - Accent6 3 4 2 2" xfId="3303" xr:uid="{00000000-0005-0000-0000-0000E60C0000}"/>
    <cellStyle name="20% - Accent6 3 4 2 2 2" xfId="3304" xr:uid="{00000000-0005-0000-0000-0000E70C0000}"/>
    <cellStyle name="20% - Accent6 3 4 2 2 2 2" xfId="3305" xr:uid="{00000000-0005-0000-0000-0000E80C0000}"/>
    <cellStyle name="20% - Accent6 3 4 2 2 2 2 2" xfId="3306" xr:uid="{00000000-0005-0000-0000-0000E90C0000}"/>
    <cellStyle name="20% - Accent6 3 4 2 2 2 2 3" xfId="3307" xr:uid="{00000000-0005-0000-0000-0000EA0C0000}"/>
    <cellStyle name="20% - Accent6 3 4 2 2 2 2 4" xfId="3308" xr:uid="{00000000-0005-0000-0000-0000EB0C0000}"/>
    <cellStyle name="20% - Accent6 3 4 2 2 2 3" xfId="3309" xr:uid="{00000000-0005-0000-0000-0000EC0C0000}"/>
    <cellStyle name="20% - Accent6 3 4 2 2 2 4" xfId="3310" xr:uid="{00000000-0005-0000-0000-0000ED0C0000}"/>
    <cellStyle name="20% - Accent6 3 4 2 2 2 5" xfId="3311" xr:uid="{00000000-0005-0000-0000-0000EE0C0000}"/>
    <cellStyle name="20% - Accent6 3 4 2 2 3" xfId="3312" xr:uid="{00000000-0005-0000-0000-0000EF0C0000}"/>
    <cellStyle name="20% - Accent6 3 4 2 2 3 2" xfId="3313" xr:uid="{00000000-0005-0000-0000-0000F00C0000}"/>
    <cellStyle name="20% - Accent6 3 4 2 2 3 3" xfId="3314" xr:uid="{00000000-0005-0000-0000-0000F10C0000}"/>
    <cellStyle name="20% - Accent6 3 4 2 2 3 4" xfId="3315" xr:uid="{00000000-0005-0000-0000-0000F20C0000}"/>
    <cellStyle name="20% - Accent6 3 4 2 2 4" xfId="3316" xr:uid="{00000000-0005-0000-0000-0000F30C0000}"/>
    <cellStyle name="20% - Accent6 3 4 2 2 5" xfId="3317" xr:uid="{00000000-0005-0000-0000-0000F40C0000}"/>
    <cellStyle name="20% - Accent6 3 4 2 2 6" xfId="3318" xr:uid="{00000000-0005-0000-0000-0000F50C0000}"/>
    <cellStyle name="20% - Accent6 3 4 2 3" xfId="3319" xr:uid="{00000000-0005-0000-0000-0000F60C0000}"/>
    <cellStyle name="20% - Accent6 3 4 2 3 2" xfId="3320" xr:uid="{00000000-0005-0000-0000-0000F70C0000}"/>
    <cellStyle name="20% - Accent6 3 4 2 3 2 2" xfId="3321" xr:uid="{00000000-0005-0000-0000-0000F80C0000}"/>
    <cellStyle name="20% - Accent6 3 4 2 3 2 3" xfId="3322" xr:uid="{00000000-0005-0000-0000-0000F90C0000}"/>
    <cellStyle name="20% - Accent6 3 4 2 3 2 4" xfId="3323" xr:uid="{00000000-0005-0000-0000-0000FA0C0000}"/>
    <cellStyle name="20% - Accent6 3 4 2 3 3" xfId="3324" xr:uid="{00000000-0005-0000-0000-0000FB0C0000}"/>
    <cellStyle name="20% - Accent6 3 4 2 3 4" xfId="3325" xr:uid="{00000000-0005-0000-0000-0000FC0C0000}"/>
    <cellStyle name="20% - Accent6 3 4 2 3 5" xfId="3326" xr:uid="{00000000-0005-0000-0000-0000FD0C0000}"/>
    <cellStyle name="20% - Accent6 3 4 2 4" xfId="3327" xr:uid="{00000000-0005-0000-0000-0000FE0C0000}"/>
    <cellStyle name="20% - Accent6 3 4 2 4 2" xfId="3328" xr:uid="{00000000-0005-0000-0000-0000FF0C0000}"/>
    <cellStyle name="20% - Accent6 3 4 2 4 2 2" xfId="3329" xr:uid="{00000000-0005-0000-0000-0000000D0000}"/>
    <cellStyle name="20% - Accent6 3 4 2 4 2 3" xfId="3330" xr:uid="{00000000-0005-0000-0000-0000010D0000}"/>
    <cellStyle name="20% - Accent6 3 4 2 4 2 4" xfId="3331" xr:uid="{00000000-0005-0000-0000-0000020D0000}"/>
    <cellStyle name="20% - Accent6 3 4 2 4 3" xfId="3332" xr:uid="{00000000-0005-0000-0000-0000030D0000}"/>
    <cellStyle name="20% - Accent6 3 4 2 4 4" xfId="3333" xr:uid="{00000000-0005-0000-0000-0000040D0000}"/>
    <cellStyle name="20% - Accent6 3 4 2 4 5" xfId="3334" xr:uid="{00000000-0005-0000-0000-0000050D0000}"/>
    <cellStyle name="20% - Accent6 3 4 2 5" xfId="3335" xr:uid="{00000000-0005-0000-0000-0000060D0000}"/>
    <cellStyle name="20% - Accent6 3 4 2 5 2" xfId="3336" xr:uid="{00000000-0005-0000-0000-0000070D0000}"/>
    <cellStyle name="20% - Accent6 3 4 2 5 3" xfId="3337" xr:uid="{00000000-0005-0000-0000-0000080D0000}"/>
    <cellStyle name="20% - Accent6 3 4 2 5 4" xfId="3338" xr:uid="{00000000-0005-0000-0000-0000090D0000}"/>
    <cellStyle name="20% - Accent6 3 4 2 6" xfId="3339" xr:uid="{00000000-0005-0000-0000-00000A0D0000}"/>
    <cellStyle name="20% - Accent6 3 4 2 7" xfId="3340" xr:uid="{00000000-0005-0000-0000-00000B0D0000}"/>
    <cellStyle name="20% - Accent6 3 4 2 8" xfId="3341" xr:uid="{00000000-0005-0000-0000-00000C0D0000}"/>
    <cellStyle name="20% - Accent6 3 4 3" xfId="3342" xr:uid="{00000000-0005-0000-0000-00000D0D0000}"/>
    <cellStyle name="20% - Accent6 3 4 3 2" xfId="3343" xr:uid="{00000000-0005-0000-0000-00000E0D0000}"/>
    <cellStyle name="20% - Accent6 3 4 3 2 2" xfId="3344" xr:uid="{00000000-0005-0000-0000-00000F0D0000}"/>
    <cellStyle name="20% - Accent6 3 4 3 2 2 2" xfId="3345" xr:uid="{00000000-0005-0000-0000-0000100D0000}"/>
    <cellStyle name="20% - Accent6 3 4 3 2 2 3" xfId="3346" xr:uid="{00000000-0005-0000-0000-0000110D0000}"/>
    <cellStyle name="20% - Accent6 3 4 3 2 2 4" xfId="3347" xr:uid="{00000000-0005-0000-0000-0000120D0000}"/>
    <cellStyle name="20% - Accent6 3 4 3 2 3" xfId="3348" xr:uid="{00000000-0005-0000-0000-0000130D0000}"/>
    <cellStyle name="20% - Accent6 3 4 3 2 4" xfId="3349" xr:uid="{00000000-0005-0000-0000-0000140D0000}"/>
    <cellStyle name="20% - Accent6 3 4 3 2 5" xfId="3350" xr:uid="{00000000-0005-0000-0000-0000150D0000}"/>
    <cellStyle name="20% - Accent6 3 4 3 3" xfId="3351" xr:uid="{00000000-0005-0000-0000-0000160D0000}"/>
    <cellStyle name="20% - Accent6 3 4 3 3 2" xfId="3352" xr:uid="{00000000-0005-0000-0000-0000170D0000}"/>
    <cellStyle name="20% - Accent6 3 4 3 3 3" xfId="3353" xr:uid="{00000000-0005-0000-0000-0000180D0000}"/>
    <cellStyle name="20% - Accent6 3 4 3 3 4" xfId="3354" xr:uid="{00000000-0005-0000-0000-0000190D0000}"/>
    <cellStyle name="20% - Accent6 3 4 3 4" xfId="3355" xr:uid="{00000000-0005-0000-0000-00001A0D0000}"/>
    <cellStyle name="20% - Accent6 3 4 3 5" xfId="3356" xr:uid="{00000000-0005-0000-0000-00001B0D0000}"/>
    <cellStyle name="20% - Accent6 3 4 3 6" xfId="3357" xr:uid="{00000000-0005-0000-0000-00001C0D0000}"/>
    <cellStyle name="20% - Accent6 3 4 4" xfId="3358" xr:uid="{00000000-0005-0000-0000-00001D0D0000}"/>
    <cellStyle name="20% - Accent6 3 4 4 2" xfId="3359" xr:uid="{00000000-0005-0000-0000-00001E0D0000}"/>
    <cellStyle name="20% - Accent6 3 4 4 2 2" xfId="3360" xr:uid="{00000000-0005-0000-0000-00001F0D0000}"/>
    <cellStyle name="20% - Accent6 3 4 4 2 3" xfId="3361" xr:uid="{00000000-0005-0000-0000-0000200D0000}"/>
    <cellStyle name="20% - Accent6 3 4 4 2 4" xfId="3362" xr:uid="{00000000-0005-0000-0000-0000210D0000}"/>
    <cellStyle name="20% - Accent6 3 4 4 3" xfId="3363" xr:uid="{00000000-0005-0000-0000-0000220D0000}"/>
    <cellStyle name="20% - Accent6 3 4 4 4" xfId="3364" xr:uid="{00000000-0005-0000-0000-0000230D0000}"/>
    <cellStyle name="20% - Accent6 3 4 4 5" xfId="3365" xr:uid="{00000000-0005-0000-0000-0000240D0000}"/>
    <cellStyle name="20% - Accent6 3 4 5" xfId="3366" xr:uid="{00000000-0005-0000-0000-0000250D0000}"/>
    <cellStyle name="20% - Accent6 3 4 5 2" xfId="3367" xr:uid="{00000000-0005-0000-0000-0000260D0000}"/>
    <cellStyle name="20% - Accent6 3 4 5 2 2" xfId="3368" xr:uid="{00000000-0005-0000-0000-0000270D0000}"/>
    <cellStyle name="20% - Accent6 3 4 5 2 3" xfId="3369" xr:uid="{00000000-0005-0000-0000-0000280D0000}"/>
    <cellStyle name="20% - Accent6 3 4 5 2 4" xfId="3370" xr:uid="{00000000-0005-0000-0000-0000290D0000}"/>
    <cellStyle name="20% - Accent6 3 4 5 3" xfId="3371" xr:uid="{00000000-0005-0000-0000-00002A0D0000}"/>
    <cellStyle name="20% - Accent6 3 4 5 4" xfId="3372" xr:uid="{00000000-0005-0000-0000-00002B0D0000}"/>
    <cellStyle name="20% - Accent6 3 4 5 5" xfId="3373" xr:uid="{00000000-0005-0000-0000-00002C0D0000}"/>
    <cellStyle name="20% - Accent6 3 4 6" xfId="3374" xr:uid="{00000000-0005-0000-0000-00002D0D0000}"/>
    <cellStyle name="20% - Accent6 3 4 6 2" xfId="3375" xr:uid="{00000000-0005-0000-0000-00002E0D0000}"/>
    <cellStyle name="20% - Accent6 3 4 6 3" xfId="3376" xr:uid="{00000000-0005-0000-0000-00002F0D0000}"/>
    <cellStyle name="20% - Accent6 3 4 6 4" xfId="3377" xr:uid="{00000000-0005-0000-0000-0000300D0000}"/>
    <cellStyle name="20% - Accent6 3 4 7" xfId="3378" xr:uid="{00000000-0005-0000-0000-0000310D0000}"/>
    <cellStyle name="20% - Accent6 3 4 8" xfId="3379" xr:uid="{00000000-0005-0000-0000-0000320D0000}"/>
    <cellStyle name="20% - Accent6 3 4 9" xfId="3380" xr:uid="{00000000-0005-0000-0000-0000330D0000}"/>
    <cellStyle name="20% - Accent6 3 5" xfId="3381" xr:uid="{00000000-0005-0000-0000-0000340D0000}"/>
    <cellStyle name="20% - Accent6 3 6" xfId="3382" xr:uid="{00000000-0005-0000-0000-0000350D0000}"/>
    <cellStyle name="20% - Accent6 3 6 2" xfId="3383" xr:uid="{00000000-0005-0000-0000-0000360D0000}"/>
    <cellStyle name="20% - Accent6 3 6 2 2" xfId="3384" xr:uid="{00000000-0005-0000-0000-0000370D0000}"/>
    <cellStyle name="20% - Accent6 3 6 2 2 2" xfId="3385" xr:uid="{00000000-0005-0000-0000-0000380D0000}"/>
    <cellStyle name="20% - Accent6 3 6 2 2 3" xfId="3386" xr:uid="{00000000-0005-0000-0000-0000390D0000}"/>
    <cellStyle name="20% - Accent6 3 6 2 2 4" xfId="3387" xr:uid="{00000000-0005-0000-0000-00003A0D0000}"/>
    <cellStyle name="20% - Accent6 3 6 2 3" xfId="3388" xr:uid="{00000000-0005-0000-0000-00003B0D0000}"/>
    <cellStyle name="20% - Accent6 3 6 2 4" xfId="3389" xr:uid="{00000000-0005-0000-0000-00003C0D0000}"/>
    <cellStyle name="20% - Accent6 3 6 2 5" xfId="3390" xr:uid="{00000000-0005-0000-0000-00003D0D0000}"/>
    <cellStyle name="20% - Accent6 3 6 3" xfId="3391" xr:uid="{00000000-0005-0000-0000-00003E0D0000}"/>
    <cellStyle name="20% - Accent6 3 6 3 2" xfId="3392" xr:uid="{00000000-0005-0000-0000-00003F0D0000}"/>
    <cellStyle name="20% - Accent6 3 6 3 3" xfId="3393" xr:uid="{00000000-0005-0000-0000-0000400D0000}"/>
    <cellStyle name="20% - Accent6 3 6 3 4" xfId="3394" xr:uid="{00000000-0005-0000-0000-0000410D0000}"/>
    <cellStyle name="20% - Accent6 3 6 4" xfId="3395" xr:uid="{00000000-0005-0000-0000-0000420D0000}"/>
    <cellStyle name="20% - Accent6 3 6 5" xfId="3396" xr:uid="{00000000-0005-0000-0000-0000430D0000}"/>
    <cellStyle name="20% - Accent6 3 6 6" xfId="3397" xr:uid="{00000000-0005-0000-0000-0000440D0000}"/>
    <cellStyle name="20% - Accent6 3 7" xfId="3398" xr:uid="{00000000-0005-0000-0000-0000450D0000}"/>
    <cellStyle name="20% - Accent6 3 7 2" xfId="3399" xr:uid="{00000000-0005-0000-0000-0000460D0000}"/>
    <cellStyle name="20% - Accent6 3 7 2 2" xfId="3400" xr:uid="{00000000-0005-0000-0000-0000470D0000}"/>
    <cellStyle name="20% - Accent6 3 7 2 3" xfId="3401" xr:uid="{00000000-0005-0000-0000-0000480D0000}"/>
    <cellStyle name="20% - Accent6 3 7 2 4" xfId="3402" xr:uid="{00000000-0005-0000-0000-0000490D0000}"/>
    <cellStyle name="20% - Accent6 3 7 3" xfId="3403" xr:uid="{00000000-0005-0000-0000-00004A0D0000}"/>
    <cellStyle name="20% - Accent6 3 7 4" xfId="3404" xr:uid="{00000000-0005-0000-0000-00004B0D0000}"/>
    <cellStyle name="20% - Accent6 3 7 5" xfId="3405" xr:uid="{00000000-0005-0000-0000-00004C0D0000}"/>
    <cellStyle name="20% - Accent6 3 8" xfId="3406" xr:uid="{00000000-0005-0000-0000-00004D0D0000}"/>
    <cellStyle name="20% - Accent6 3 8 2" xfId="3407" xr:uid="{00000000-0005-0000-0000-00004E0D0000}"/>
    <cellStyle name="20% - Accent6 3 8 3" xfId="3408" xr:uid="{00000000-0005-0000-0000-00004F0D0000}"/>
    <cellStyle name="20% - Accent6 3 8 4" xfId="3409" xr:uid="{00000000-0005-0000-0000-0000500D0000}"/>
    <cellStyle name="20% - Accent6 3 9" xfId="3410" xr:uid="{00000000-0005-0000-0000-0000510D0000}"/>
    <cellStyle name="20% - Accent6 4" xfId="3411" xr:uid="{00000000-0005-0000-0000-0000520D0000}"/>
    <cellStyle name="20% - Accent6 5" xfId="3412" xr:uid="{00000000-0005-0000-0000-0000530D0000}"/>
    <cellStyle name="20% - Accent6 5 2" xfId="3413" xr:uid="{00000000-0005-0000-0000-0000540D0000}"/>
    <cellStyle name="20% - Accent6 5 2 2" xfId="3414" xr:uid="{00000000-0005-0000-0000-0000550D0000}"/>
    <cellStyle name="20% - Accent6 5 2 2 2" xfId="3415" xr:uid="{00000000-0005-0000-0000-0000560D0000}"/>
    <cellStyle name="20% - Accent6 5 2 2 2 2" xfId="3416" xr:uid="{00000000-0005-0000-0000-0000570D0000}"/>
    <cellStyle name="20% - Accent6 5 2 2 2 2 2" xfId="3417" xr:uid="{00000000-0005-0000-0000-0000580D0000}"/>
    <cellStyle name="20% - Accent6 5 2 2 2 2 3" xfId="3418" xr:uid="{00000000-0005-0000-0000-0000590D0000}"/>
    <cellStyle name="20% - Accent6 5 2 2 2 2 4" xfId="3419" xr:uid="{00000000-0005-0000-0000-00005A0D0000}"/>
    <cellStyle name="20% - Accent6 5 2 2 2 3" xfId="3420" xr:uid="{00000000-0005-0000-0000-00005B0D0000}"/>
    <cellStyle name="20% - Accent6 5 2 2 2 4" xfId="3421" xr:uid="{00000000-0005-0000-0000-00005C0D0000}"/>
    <cellStyle name="20% - Accent6 5 2 2 2 5" xfId="3422" xr:uid="{00000000-0005-0000-0000-00005D0D0000}"/>
    <cellStyle name="20% - Accent6 5 2 2 3" xfId="3423" xr:uid="{00000000-0005-0000-0000-00005E0D0000}"/>
    <cellStyle name="20% - Accent6 5 2 2 3 2" xfId="3424" xr:uid="{00000000-0005-0000-0000-00005F0D0000}"/>
    <cellStyle name="20% - Accent6 5 2 2 3 3" xfId="3425" xr:uid="{00000000-0005-0000-0000-0000600D0000}"/>
    <cellStyle name="20% - Accent6 5 2 2 3 4" xfId="3426" xr:uid="{00000000-0005-0000-0000-0000610D0000}"/>
    <cellStyle name="20% - Accent6 5 2 2 4" xfId="3427" xr:uid="{00000000-0005-0000-0000-0000620D0000}"/>
    <cellStyle name="20% - Accent6 5 2 2 5" xfId="3428" xr:uid="{00000000-0005-0000-0000-0000630D0000}"/>
    <cellStyle name="20% - Accent6 5 2 2 6" xfId="3429" xr:uid="{00000000-0005-0000-0000-0000640D0000}"/>
    <cellStyle name="20% - Accent6 5 2 3" xfId="3430" xr:uid="{00000000-0005-0000-0000-0000650D0000}"/>
    <cellStyle name="20% - Accent6 5 2 3 2" xfId="3431" xr:uid="{00000000-0005-0000-0000-0000660D0000}"/>
    <cellStyle name="20% - Accent6 5 2 3 2 2" xfId="3432" xr:uid="{00000000-0005-0000-0000-0000670D0000}"/>
    <cellStyle name="20% - Accent6 5 2 3 2 3" xfId="3433" xr:uid="{00000000-0005-0000-0000-0000680D0000}"/>
    <cellStyle name="20% - Accent6 5 2 3 2 4" xfId="3434" xr:uid="{00000000-0005-0000-0000-0000690D0000}"/>
    <cellStyle name="20% - Accent6 5 2 3 3" xfId="3435" xr:uid="{00000000-0005-0000-0000-00006A0D0000}"/>
    <cellStyle name="20% - Accent6 5 2 3 4" xfId="3436" xr:uid="{00000000-0005-0000-0000-00006B0D0000}"/>
    <cellStyle name="20% - Accent6 5 2 3 5" xfId="3437" xr:uid="{00000000-0005-0000-0000-00006C0D0000}"/>
    <cellStyle name="20% - Accent6 5 2 4" xfId="3438" xr:uid="{00000000-0005-0000-0000-00006D0D0000}"/>
    <cellStyle name="20% - Accent6 5 2 4 2" xfId="3439" xr:uid="{00000000-0005-0000-0000-00006E0D0000}"/>
    <cellStyle name="20% - Accent6 5 2 4 2 2" xfId="3440" xr:uid="{00000000-0005-0000-0000-00006F0D0000}"/>
    <cellStyle name="20% - Accent6 5 2 4 2 3" xfId="3441" xr:uid="{00000000-0005-0000-0000-0000700D0000}"/>
    <cellStyle name="20% - Accent6 5 2 4 2 4" xfId="3442" xr:uid="{00000000-0005-0000-0000-0000710D0000}"/>
    <cellStyle name="20% - Accent6 5 2 4 3" xfId="3443" xr:uid="{00000000-0005-0000-0000-0000720D0000}"/>
    <cellStyle name="20% - Accent6 5 2 4 4" xfId="3444" xr:uid="{00000000-0005-0000-0000-0000730D0000}"/>
    <cellStyle name="20% - Accent6 5 2 4 5" xfId="3445" xr:uid="{00000000-0005-0000-0000-0000740D0000}"/>
    <cellStyle name="20% - Accent6 5 2 5" xfId="3446" xr:uid="{00000000-0005-0000-0000-0000750D0000}"/>
    <cellStyle name="20% - Accent6 5 2 5 2" xfId="3447" xr:uid="{00000000-0005-0000-0000-0000760D0000}"/>
    <cellStyle name="20% - Accent6 5 2 5 3" xfId="3448" xr:uid="{00000000-0005-0000-0000-0000770D0000}"/>
    <cellStyle name="20% - Accent6 5 2 5 4" xfId="3449" xr:uid="{00000000-0005-0000-0000-0000780D0000}"/>
    <cellStyle name="20% - Accent6 5 2 6" xfId="3450" xr:uid="{00000000-0005-0000-0000-0000790D0000}"/>
    <cellStyle name="20% - Accent6 5 2 7" xfId="3451" xr:uid="{00000000-0005-0000-0000-00007A0D0000}"/>
    <cellStyle name="20% - Accent6 5 2 8" xfId="3452" xr:uid="{00000000-0005-0000-0000-00007B0D0000}"/>
    <cellStyle name="20% - Accent6 5 3" xfId="3453" xr:uid="{00000000-0005-0000-0000-00007C0D0000}"/>
    <cellStyle name="20% - Accent6 5 3 2" xfId="3454" xr:uid="{00000000-0005-0000-0000-00007D0D0000}"/>
    <cellStyle name="20% - Accent6 5 3 2 2" xfId="3455" xr:uid="{00000000-0005-0000-0000-00007E0D0000}"/>
    <cellStyle name="20% - Accent6 5 3 2 2 2" xfId="3456" xr:uid="{00000000-0005-0000-0000-00007F0D0000}"/>
    <cellStyle name="20% - Accent6 5 3 2 2 3" xfId="3457" xr:uid="{00000000-0005-0000-0000-0000800D0000}"/>
    <cellStyle name="20% - Accent6 5 3 2 2 4" xfId="3458" xr:uid="{00000000-0005-0000-0000-0000810D0000}"/>
    <cellStyle name="20% - Accent6 5 3 2 3" xfId="3459" xr:uid="{00000000-0005-0000-0000-0000820D0000}"/>
    <cellStyle name="20% - Accent6 5 3 2 4" xfId="3460" xr:uid="{00000000-0005-0000-0000-0000830D0000}"/>
    <cellStyle name="20% - Accent6 5 3 2 5" xfId="3461" xr:uid="{00000000-0005-0000-0000-0000840D0000}"/>
    <cellStyle name="20% - Accent6 5 3 3" xfId="3462" xr:uid="{00000000-0005-0000-0000-0000850D0000}"/>
    <cellStyle name="20% - Accent6 5 3 3 2" xfId="3463" xr:uid="{00000000-0005-0000-0000-0000860D0000}"/>
    <cellStyle name="20% - Accent6 5 3 3 3" xfId="3464" xr:uid="{00000000-0005-0000-0000-0000870D0000}"/>
    <cellStyle name="20% - Accent6 5 3 3 4" xfId="3465" xr:uid="{00000000-0005-0000-0000-0000880D0000}"/>
    <cellStyle name="20% - Accent6 5 3 4" xfId="3466" xr:uid="{00000000-0005-0000-0000-0000890D0000}"/>
    <cellStyle name="20% - Accent6 5 3 5" xfId="3467" xr:uid="{00000000-0005-0000-0000-00008A0D0000}"/>
    <cellStyle name="20% - Accent6 5 3 6" xfId="3468" xr:uid="{00000000-0005-0000-0000-00008B0D0000}"/>
    <cellStyle name="20% - Accent6 5 4" xfId="3469" xr:uid="{00000000-0005-0000-0000-00008C0D0000}"/>
    <cellStyle name="20% - Accent6 5 4 2" xfId="3470" xr:uid="{00000000-0005-0000-0000-00008D0D0000}"/>
    <cellStyle name="20% - Accent6 5 4 2 2" xfId="3471" xr:uid="{00000000-0005-0000-0000-00008E0D0000}"/>
    <cellStyle name="20% - Accent6 5 4 2 3" xfId="3472" xr:uid="{00000000-0005-0000-0000-00008F0D0000}"/>
    <cellStyle name="20% - Accent6 5 4 2 4" xfId="3473" xr:uid="{00000000-0005-0000-0000-0000900D0000}"/>
    <cellStyle name="20% - Accent6 5 4 3" xfId="3474" xr:uid="{00000000-0005-0000-0000-0000910D0000}"/>
    <cellStyle name="20% - Accent6 5 4 4" xfId="3475" xr:uid="{00000000-0005-0000-0000-0000920D0000}"/>
    <cellStyle name="20% - Accent6 5 4 5" xfId="3476" xr:uid="{00000000-0005-0000-0000-0000930D0000}"/>
    <cellStyle name="20% - Accent6 5 5" xfId="3477" xr:uid="{00000000-0005-0000-0000-0000940D0000}"/>
    <cellStyle name="20% - Accent6 5 5 2" xfId="3478" xr:uid="{00000000-0005-0000-0000-0000950D0000}"/>
    <cellStyle name="20% - Accent6 5 5 2 2" xfId="3479" xr:uid="{00000000-0005-0000-0000-0000960D0000}"/>
    <cellStyle name="20% - Accent6 5 5 2 3" xfId="3480" xr:uid="{00000000-0005-0000-0000-0000970D0000}"/>
    <cellStyle name="20% - Accent6 5 5 2 4" xfId="3481" xr:uid="{00000000-0005-0000-0000-0000980D0000}"/>
    <cellStyle name="20% - Accent6 5 5 3" xfId="3482" xr:uid="{00000000-0005-0000-0000-0000990D0000}"/>
    <cellStyle name="20% - Accent6 5 5 4" xfId="3483" xr:uid="{00000000-0005-0000-0000-00009A0D0000}"/>
    <cellStyle name="20% - Accent6 5 5 5" xfId="3484" xr:uid="{00000000-0005-0000-0000-00009B0D0000}"/>
    <cellStyle name="20% - Accent6 5 6" xfId="3485" xr:uid="{00000000-0005-0000-0000-00009C0D0000}"/>
    <cellStyle name="20% - Accent6 5 6 2" xfId="3486" xr:uid="{00000000-0005-0000-0000-00009D0D0000}"/>
    <cellStyle name="20% - Accent6 5 6 3" xfId="3487" xr:uid="{00000000-0005-0000-0000-00009E0D0000}"/>
    <cellStyle name="20% - Accent6 5 6 4" xfId="3488" xr:uid="{00000000-0005-0000-0000-00009F0D0000}"/>
    <cellStyle name="20% - Accent6 5 7" xfId="3489" xr:uid="{00000000-0005-0000-0000-0000A00D0000}"/>
    <cellStyle name="20% - Accent6 5 8" xfId="3490" xr:uid="{00000000-0005-0000-0000-0000A10D0000}"/>
    <cellStyle name="20% - Accent6 5 9" xfId="3491" xr:uid="{00000000-0005-0000-0000-0000A20D0000}"/>
    <cellStyle name="20% - Accent6 6" xfId="3492" xr:uid="{00000000-0005-0000-0000-0000A30D0000}"/>
    <cellStyle name="20% - Accent6 6 2" xfId="3493" xr:uid="{00000000-0005-0000-0000-0000A40D0000}"/>
    <cellStyle name="20% - Accent6 6 2 2" xfId="3494" xr:uid="{00000000-0005-0000-0000-0000A50D0000}"/>
    <cellStyle name="20% - Accent6 6 2 2 2" xfId="3495" xr:uid="{00000000-0005-0000-0000-0000A60D0000}"/>
    <cellStyle name="20% - Accent6 6 2 2 2 2" xfId="3496" xr:uid="{00000000-0005-0000-0000-0000A70D0000}"/>
    <cellStyle name="20% - Accent6 6 2 2 2 2 2" xfId="3497" xr:uid="{00000000-0005-0000-0000-0000A80D0000}"/>
    <cellStyle name="20% - Accent6 6 2 2 2 2 3" xfId="3498" xr:uid="{00000000-0005-0000-0000-0000A90D0000}"/>
    <cellStyle name="20% - Accent6 6 2 2 2 2 4" xfId="3499" xr:uid="{00000000-0005-0000-0000-0000AA0D0000}"/>
    <cellStyle name="20% - Accent6 6 2 2 2 3" xfId="3500" xr:uid="{00000000-0005-0000-0000-0000AB0D0000}"/>
    <cellStyle name="20% - Accent6 6 2 2 2 4" xfId="3501" xr:uid="{00000000-0005-0000-0000-0000AC0D0000}"/>
    <cellStyle name="20% - Accent6 6 2 2 2 5" xfId="3502" xr:uid="{00000000-0005-0000-0000-0000AD0D0000}"/>
    <cellStyle name="20% - Accent6 6 2 2 3" xfId="3503" xr:uid="{00000000-0005-0000-0000-0000AE0D0000}"/>
    <cellStyle name="20% - Accent6 6 2 2 3 2" xfId="3504" xr:uid="{00000000-0005-0000-0000-0000AF0D0000}"/>
    <cellStyle name="20% - Accent6 6 2 2 3 3" xfId="3505" xr:uid="{00000000-0005-0000-0000-0000B00D0000}"/>
    <cellStyle name="20% - Accent6 6 2 2 3 4" xfId="3506" xr:uid="{00000000-0005-0000-0000-0000B10D0000}"/>
    <cellStyle name="20% - Accent6 6 2 2 4" xfId="3507" xr:uid="{00000000-0005-0000-0000-0000B20D0000}"/>
    <cellStyle name="20% - Accent6 6 2 2 5" xfId="3508" xr:uid="{00000000-0005-0000-0000-0000B30D0000}"/>
    <cellStyle name="20% - Accent6 6 2 2 6" xfId="3509" xr:uid="{00000000-0005-0000-0000-0000B40D0000}"/>
    <cellStyle name="20% - Accent6 6 2 3" xfId="3510" xr:uid="{00000000-0005-0000-0000-0000B50D0000}"/>
    <cellStyle name="20% - Accent6 6 2 3 2" xfId="3511" xr:uid="{00000000-0005-0000-0000-0000B60D0000}"/>
    <cellStyle name="20% - Accent6 6 2 3 2 2" xfId="3512" xr:uid="{00000000-0005-0000-0000-0000B70D0000}"/>
    <cellStyle name="20% - Accent6 6 2 3 2 3" xfId="3513" xr:uid="{00000000-0005-0000-0000-0000B80D0000}"/>
    <cellStyle name="20% - Accent6 6 2 3 2 4" xfId="3514" xr:uid="{00000000-0005-0000-0000-0000B90D0000}"/>
    <cellStyle name="20% - Accent6 6 2 3 3" xfId="3515" xr:uid="{00000000-0005-0000-0000-0000BA0D0000}"/>
    <cellStyle name="20% - Accent6 6 2 3 4" xfId="3516" xr:uid="{00000000-0005-0000-0000-0000BB0D0000}"/>
    <cellStyle name="20% - Accent6 6 2 3 5" xfId="3517" xr:uid="{00000000-0005-0000-0000-0000BC0D0000}"/>
    <cellStyle name="20% - Accent6 6 2 4" xfId="3518" xr:uid="{00000000-0005-0000-0000-0000BD0D0000}"/>
    <cellStyle name="20% - Accent6 6 2 4 2" xfId="3519" xr:uid="{00000000-0005-0000-0000-0000BE0D0000}"/>
    <cellStyle name="20% - Accent6 6 2 4 2 2" xfId="3520" xr:uid="{00000000-0005-0000-0000-0000BF0D0000}"/>
    <cellStyle name="20% - Accent6 6 2 4 2 3" xfId="3521" xr:uid="{00000000-0005-0000-0000-0000C00D0000}"/>
    <cellStyle name="20% - Accent6 6 2 4 2 4" xfId="3522" xr:uid="{00000000-0005-0000-0000-0000C10D0000}"/>
    <cellStyle name="20% - Accent6 6 2 4 3" xfId="3523" xr:uid="{00000000-0005-0000-0000-0000C20D0000}"/>
    <cellStyle name="20% - Accent6 6 2 4 4" xfId="3524" xr:uid="{00000000-0005-0000-0000-0000C30D0000}"/>
    <cellStyle name="20% - Accent6 6 2 4 5" xfId="3525" xr:uid="{00000000-0005-0000-0000-0000C40D0000}"/>
    <cellStyle name="20% - Accent6 6 2 5" xfId="3526" xr:uid="{00000000-0005-0000-0000-0000C50D0000}"/>
    <cellStyle name="20% - Accent6 6 2 5 2" xfId="3527" xr:uid="{00000000-0005-0000-0000-0000C60D0000}"/>
    <cellStyle name="20% - Accent6 6 2 5 3" xfId="3528" xr:uid="{00000000-0005-0000-0000-0000C70D0000}"/>
    <cellStyle name="20% - Accent6 6 2 5 4" xfId="3529" xr:uid="{00000000-0005-0000-0000-0000C80D0000}"/>
    <cellStyle name="20% - Accent6 6 2 6" xfId="3530" xr:uid="{00000000-0005-0000-0000-0000C90D0000}"/>
    <cellStyle name="20% - Accent6 6 2 7" xfId="3531" xr:uid="{00000000-0005-0000-0000-0000CA0D0000}"/>
    <cellStyle name="20% - Accent6 6 2 8" xfId="3532" xr:uid="{00000000-0005-0000-0000-0000CB0D0000}"/>
    <cellStyle name="20% - Accent6 6 3" xfId="3533" xr:uid="{00000000-0005-0000-0000-0000CC0D0000}"/>
    <cellStyle name="20% - Accent6 6 3 2" xfId="3534" xr:uid="{00000000-0005-0000-0000-0000CD0D0000}"/>
    <cellStyle name="20% - Accent6 6 3 2 2" xfId="3535" xr:uid="{00000000-0005-0000-0000-0000CE0D0000}"/>
    <cellStyle name="20% - Accent6 6 3 2 2 2" xfId="3536" xr:uid="{00000000-0005-0000-0000-0000CF0D0000}"/>
    <cellStyle name="20% - Accent6 6 3 2 2 3" xfId="3537" xr:uid="{00000000-0005-0000-0000-0000D00D0000}"/>
    <cellStyle name="20% - Accent6 6 3 2 2 4" xfId="3538" xr:uid="{00000000-0005-0000-0000-0000D10D0000}"/>
    <cellStyle name="20% - Accent6 6 3 2 3" xfId="3539" xr:uid="{00000000-0005-0000-0000-0000D20D0000}"/>
    <cellStyle name="20% - Accent6 6 3 2 4" xfId="3540" xr:uid="{00000000-0005-0000-0000-0000D30D0000}"/>
    <cellStyle name="20% - Accent6 6 3 2 5" xfId="3541" xr:uid="{00000000-0005-0000-0000-0000D40D0000}"/>
    <cellStyle name="20% - Accent6 6 3 3" xfId="3542" xr:uid="{00000000-0005-0000-0000-0000D50D0000}"/>
    <cellStyle name="20% - Accent6 6 3 3 2" xfId="3543" xr:uid="{00000000-0005-0000-0000-0000D60D0000}"/>
    <cellStyle name="20% - Accent6 6 3 3 3" xfId="3544" xr:uid="{00000000-0005-0000-0000-0000D70D0000}"/>
    <cellStyle name="20% - Accent6 6 3 3 4" xfId="3545" xr:uid="{00000000-0005-0000-0000-0000D80D0000}"/>
    <cellStyle name="20% - Accent6 6 3 4" xfId="3546" xr:uid="{00000000-0005-0000-0000-0000D90D0000}"/>
    <cellStyle name="20% - Accent6 6 3 5" xfId="3547" xr:uid="{00000000-0005-0000-0000-0000DA0D0000}"/>
    <cellStyle name="20% - Accent6 6 3 6" xfId="3548" xr:uid="{00000000-0005-0000-0000-0000DB0D0000}"/>
    <cellStyle name="20% - Accent6 6 4" xfId="3549" xr:uid="{00000000-0005-0000-0000-0000DC0D0000}"/>
    <cellStyle name="20% - Accent6 6 4 2" xfId="3550" xr:uid="{00000000-0005-0000-0000-0000DD0D0000}"/>
    <cellStyle name="20% - Accent6 6 4 2 2" xfId="3551" xr:uid="{00000000-0005-0000-0000-0000DE0D0000}"/>
    <cellStyle name="20% - Accent6 6 4 2 3" xfId="3552" xr:uid="{00000000-0005-0000-0000-0000DF0D0000}"/>
    <cellStyle name="20% - Accent6 6 4 2 4" xfId="3553" xr:uid="{00000000-0005-0000-0000-0000E00D0000}"/>
    <cellStyle name="20% - Accent6 6 4 3" xfId="3554" xr:uid="{00000000-0005-0000-0000-0000E10D0000}"/>
    <cellStyle name="20% - Accent6 6 4 4" xfId="3555" xr:uid="{00000000-0005-0000-0000-0000E20D0000}"/>
    <cellStyle name="20% - Accent6 6 4 5" xfId="3556" xr:uid="{00000000-0005-0000-0000-0000E30D0000}"/>
    <cellStyle name="20% - Accent6 6 5" xfId="3557" xr:uid="{00000000-0005-0000-0000-0000E40D0000}"/>
    <cellStyle name="20% - Accent6 6 5 2" xfId="3558" xr:uid="{00000000-0005-0000-0000-0000E50D0000}"/>
    <cellStyle name="20% - Accent6 6 5 2 2" xfId="3559" xr:uid="{00000000-0005-0000-0000-0000E60D0000}"/>
    <cellStyle name="20% - Accent6 6 5 2 3" xfId="3560" xr:uid="{00000000-0005-0000-0000-0000E70D0000}"/>
    <cellStyle name="20% - Accent6 6 5 2 4" xfId="3561" xr:uid="{00000000-0005-0000-0000-0000E80D0000}"/>
    <cellStyle name="20% - Accent6 6 5 3" xfId="3562" xr:uid="{00000000-0005-0000-0000-0000E90D0000}"/>
    <cellStyle name="20% - Accent6 6 5 4" xfId="3563" xr:uid="{00000000-0005-0000-0000-0000EA0D0000}"/>
    <cellStyle name="20% - Accent6 6 5 5" xfId="3564" xr:uid="{00000000-0005-0000-0000-0000EB0D0000}"/>
    <cellStyle name="20% - Accent6 6 6" xfId="3565" xr:uid="{00000000-0005-0000-0000-0000EC0D0000}"/>
    <cellStyle name="20% - Accent6 6 6 2" xfId="3566" xr:uid="{00000000-0005-0000-0000-0000ED0D0000}"/>
    <cellStyle name="20% - Accent6 6 6 3" xfId="3567" xr:uid="{00000000-0005-0000-0000-0000EE0D0000}"/>
    <cellStyle name="20% - Accent6 6 6 4" xfId="3568" xr:uid="{00000000-0005-0000-0000-0000EF0D0000}"/>
    <cellStyle name="20% - Accent6 6 7" xfId="3569" xr:uid="{00000000-0005-0000-0000-0000F00D0000}"/>
    <cellStyle name="20% - Accent6 6 8" xfId="3570" xr:uid="{00000000-0005-0000-0000-0000F10D0000}"/>
    <cellStyle name="20% - Accent6 6 9" xfId="3571" xr:uid="{00000000-0005-0000-0000-0000F20D0000}"/>
    <cellStyle name="20% - Accent6 7" xfId="3572" xr:uid="{00000000-0005-0000-0000-0000F30D0000}"/>
    <cellStyle name="20% - Accent6 8" xfId="3573" xr:uid="{00000000-0005-0000-0000-0000F40D0000}"/>
    <cellStyle name="20% - Accent6 8 2" xfId="3574" xr:uid="{00000000-0005-0000-0000-0000F50D0000}"/>
    <cellStyle name="20% - Accent6 8 3" xfId="3575" xr:uid="{00000000-0005-0000-0000-0000F60D0000}"/>
    <cellStyle name="20% - Accent6 8 3 2" xfId="3576" xr:uid="{00000000-0005-0000-0000-0000F70D0000}"/>
    <cellStyle name="20% - Accent6 8 3 2 2" xfId="3577" xr:uid="{00000000-0005-0000-0000-0000F80D0000}"/>
    <cellStyle name="20% - Accent6 8 3 2 2 2" xfId="3578" xr:uid="{00000000-0005-0000-0000-0000F90D0000}"/>
    <cellStyle name="20% - Accent6 8 3 2 2 3" xfId="3579" xr:uid="{00000000-0005-0000-0000-0000FA0D0000}"/>
    <cellStyle name="20% - Accent6 8 3 2 2 4" xfId="3580" xr:uid="{00000000-0005-0000-0000-0000FB0D0000}"/>
    <cellStyle name="20% - Accent6 8 3 2 3" xfId="3581" xr:uid="{00000000-0005-0000-0000-0000FC0D0000}"/>
    <cellStyle name="20% - Accent6 8 3 2 4" xfId="3582" xr:uid="{00000000-0005-0000-0000-0000FD0D0000}"/>
    <cellStyle name="20% - Accent6 8 3 2 5" xfId="3583" xr:uid="{00000000-0005-0000-0000-0000FE0D0000}"/>
    <cellStyle name="20% - Accent6 8 3 3" xfId="3584" xr:uid="{00000000-0005-0000-0000-0000FF0D0000}"/>
    <cellStyle name="20% - Accent6 8 3 3 2" xfId="3585" xr:uid="{00000000-0005-0000-0000-0000000E0000}"/>
    <cellStyle name="20% - Accent6 8 3 3 3" xfId="3586" xr:uid="{00000000-0005-0000-0000-0000010E0000}"/>
    <cellStyle name="20% - Accent6 8 3 3 4" xfId="3587" xr:uid="{00000000-0005-0000-0000-0000020E0000}"/>
    <cellStyle name="20% - Accent6 8 3 4" xfId="3588" xr:uid="{00000000-0005-0000-0000-0000030E0000}"/>
    <cellStyle name="20% - Accent6 8 3 5" xfId="3589" xr:uid="{00000000-0005-0000-0000-0000040E0000}"/>
    <cellStyle name="20% - Accent6 8 3 6" xfId="3590" xr:uid="{00000000-0005-0000-0000-0000050E0000}"/>
    <cellStyle name="20% - Accent6 8 4" xfId="3591" xr:uid="{00000000-0005-0000-0000-0000060E0000}"/>
    <cellStyle name="20% - Accent6 8 4 2" xfId="3592" xr:uid="{00000000-0005-0000-0000-0000070E0000}"/>
    <cellStyle name="20% - Accent6 8 4 2 2" xfId="3593" xr:uid="{00000000-0005-0000-0000-0000080E0000}"/>
    <cellStyle name="20% - Accent6 8 4 2 3" xfId="3594" xr:uid="{00000000-0005-0000-0000-0000090E0000}"/>
    <cellStyle name="20% - Accent6 8 4 2 4" xfId="3595" xr:uid="{00000000-0005-0000-0000-00000A0E0000}"/>
    <cellStyle name="20% - Accent6 8 4 3" xfId="3596" xr:uid="{00000000-0005-0000-0000-00000B0E0000}"/>
    <cellStyle name="20% - Accent6 8 4 4" xfId="3597" xr:uid="{00000000-0005-0000-0000-00000C0E0000}"/>
    <cellStyle name="20% - Accent6 8 4 5" xfId="3598" xr:uid="{00000000-0005-0000-0000-00000D0E0000}"/>
    <cellStyle name="20% - Accent6 8 5" xfId="3599" xr:uid="{00000000-0005-0000-0000-00000E0E0000}"/>
    <cellStyle name="20% - Accent6 8 5 2" xfId="3600" xr:uid="{00000000-0005-0000-0000-00000F0E0000}"/>
    <cellStyle name="20% - Accent6 8 5 2 2" xfId="3601" xr:uid="{00000000-0005-0000-0000-0000100E0000}"/>
    <cellStyle name="20% - Accent6 8 5 2 3" xfId="3602" xr:uid="{00000000-0005-0000-0000-0000110E0000}"/>
    <cellStyle name="20% - Accent6 8 5 2 4" xfId="3603" xr:uid="{00000000-0005-0000-0000-0000120E0000}"/>
    <cellStyle name="20% - Accent6 8 5 3" xfId="3604" xr:uid="{00000000-0005-0000-0000-0000130E0000}"/>
    <cellStyle name="20% - Accent6 8 5 4" xfId="3605" xr:uid="{00000000-0005-0000-0000-0000140E0000}"/>
    <cellStyle name="20% - Accent6 8 5 5" xfId="3606" xr:uid="{00000000-0005-0000-0000-0000150E0000}"/>
    <cellStyle name="20% - Accent6 8 6" xfId="3607" xr:uid="{00000000-0005-0000-0000-0000160E0000}"/>
    <cellStyle name="20% - Accent6 8 6 2" xfId="3608" xr:uid="{00000000-0005-0000-0000-0000170E0000}"/>
    <cellStyle name="20% - Accent6 8 6 3" xfId="3609" xr:uid="{00000000-0005-0000-0000-0000180E0000}"/>
    <cellStyle name="20% - Accent6 8 6 4" xfId="3610" xr:uid="{00000000-0005-0000-0000-0000190E0000}"/>
    <cellStyle name="20% - Accent6 8 7" xfId="3611" xr:uid="{00000000-0005-0000-0000-00001A0E0000}"/>
    <cellStyle name="20% - Accent6 8 8" xfId="3612" xr:uid="{00000000-0005-0000-0000-00001B0E0000}"/>
    <cellStyle name="20% - Accent6 8 9" xfId="3613" xr:uid="{00000000-0005-0000-0000-00001C0E0000}"/>
    <cellStyle name="20% - Accent6 9" xfId="3614" xr:uid="{00000000-0005-0000-0000-00001D0E0000}"/>
    <cellStyle name="20% - Accent6 9 2" xfId="3615" xr:uid="{00000000-0005-0000-0000-00001E0E0000}"/>
    <cellStyle name="20% - Accent6 9 2 2" xfId="3616" xr:uid="{00000000-0005-0000-0000-00001F0E0000}"/>
    <cellStyle name="20% - Accent6 9 2 2 2" xfId="3617" xr:uid="{00000000-0005-0000-0000-0000200E0000}"/>
    <cellStyle name="20% - Accent6 9 2 2 2 2" xfId="3618" xr:uid="{00000000-0005-0000-0000-0000210E0000}"/>
    <cellStyle name="20% - Accent6 9 2 2 2 3" xfId="3619" xr:uid="{00000000-0005-0000-0000-0000220E0000}"/>
    <cellStyle name="20% - Accent6 9 2 2 2 4" xfId="3620" xr:uid="{00000000-0005-0000-0000-0000230E0000}"/>
    <cellStyle name="20% - Accent6 9 2 2 3" xfId="3621" xr:uid="{00000000-0005-0000-0000-0000240E0000}"/>
    <cellStyle name="20% - Accent6 9 2 2 4" xfId="3622" xr:uid="{00000000-0005-0000-0000-0000250E0000}"/>
    <cellStyle name="20% - Accent6 9 2 2 5" xfId="3623" xr:uid="{00000000-0005-0000-0000-0000260E0000}"/>
    <cellStyle name="20% - Accent6 9 2 3" xfId="3624" xr:uid="{00000000-0005-0000-0000-0000270E0000}"/>
    <cellStyle name="20% - Accent6 9 2 3 2" xfId="3625" xr:uid="{00000000-0005-0000-0000-0000280E0000}"/>
    <cellStyle name="20% - Accent6 9 2 3 3" xfId="3626" xr:uid="{00000000-0005-0000-0000-0000290E0000}"/>
    <cellStyle name="20% - Accent6 9 2 3 4" xfId="3627" xr:uid="{00000000-0005-0000-0000-00002A0E0000}"/>
    <cellStyle name="20% - Accent6 9 2 4" xfId="3628" xr:uid="{00000000-0005-0000-0000-00002B0E0000}"/>
    <cellStyle name="20% - Accent6 9 2 5" xfId="3629" xr:uid="{00000000-0005-0000-0000-00002C0E0000}"/>
    <cellStyle name="20% - Accent6 9 2 6" xfId="3630" xr:uid="{00000000-0005-0000-0000-00002D0E0000}"/>
    <cellStyle name="20% - Accent6 9 3" xfId="3631" xr:uid="{00000000-0005-0000-0000-00002E0E0000}"/>
    <cellStyle name="20% - Accent6 9 3 2" xfId="3632" xr:uid="{00000000-0005-0000-0000-00002F0E0000}"/>
    <cellStyle name="20% - Accent6 9 3 2 2" xfId="3633" xr:uid="{00000000-0005-0000-0000-0000300E0000}"/>
    <cellStyle name="20% - Accent6 9 3 2 3" xfId="3634" xr:uid="{00000000-0005-0000-0000-0000310E0000}"/>
    <cellStyle name="20% - Accent6 9 3 2 4" xfId="3635" xr:uid="{00000000-0005-0000-0000-0000320E0000}"/>
    <cellStyle name="20% - Accent6 9 3 3" xfId="3636" xr:uid="{00000000-0005-0000-0000-0000330E0000}"/>
    <cellStyle name="20% - Accent6 9 3 4" xfId="3637" xr:uid="{00000000-0005-0000-0000-0000340E0000}"/>
    <cellStyle name="20% - Accent6 9 3 5" xfId="3638" xr:uid="{00000000-0005-0000-0000-0000350E0000}"/>
    <cellStyle name="20% - Accent6 9 4" xfId="3639" xr:uid="{00000000-0005-0000-0000-0000360E0000}"/>
    <cellStyle name="20% - Accent6 9 4 2" xfId="3640" xr:uid="{00000000-0005-0000-0000-0000370E0000}"/>
    <cellStyle name="20% - Accent6 9 4 2 2" xfId="3641" xr:uid="{00000000-0005-0000-0000-0000380E0000}"/>
    <cellStyle name="20% - Accent6 9 4 2 3" xfId="3642" xr:uid="{00000000-0005-0000-0000-0000390E0000}"/>
    <cellStyle name="20% - Accent6 9 4 2 4" xfId="3643" xr:uid="{00000000-0005-0000-0000-00003A0E0000}"/>
    <cellStyle name="20% - Accent6 9 4 3" xfId="3644" xr:uid="{00000000-0005-0000-0000-00003B0E0000}"/>
    <cellStyle name="20% - Accent6 9 4 4" xfId="3645" xr:uid="{00000000-0005-0000-0000-00003C0E0000}"/>
    <cellStyle name="20% - Accent6 9 4 5" xfId="3646" xr:uid="{00000000-0005-0000-0000-00003D0E0000}"/>
    <cellStyle name="20% - Accent6 9 5" xfId="3647" xr:uid="{00000000-0005-0000-0000-00003E0E0000}"/>
    <cellStyle name="20% - Accent6 9 5 2" xfId="3648" xr:uid="{00000000-0005-0000-0000-00003F0E0000}"/>
    <cellStyle name="20% - Accent6 9 5 3" xfId="3649" xr:uid="{00000000-0005-0000-0000-0000400E0000}"/>
    <cellStyle name="20% - Accent6 9 5 4" xfId="3650" xr:uid="{00000000-0005-0000-0000-0000410E0000}"/>
    <cellStyle name="20% - Accent6 9 6" xfId="3651" xr:uid="{00000000-0005-0000-0000-0000420E0000}"/>
    <cellStyle name="20% - Accent6 9 7" xfId="3652" xr:uid="{00000000-0005-0000-0000-0000430E0000}"/>
    <cellStyle name="20% - Accent6 9 8" xfId="3653" xr:uid="{00000000-0005-0000-0000-0000440E0000}"/>
    <cellStyle name="40% - Accent1" xfId="3654" builtinId="31" customBuiltin="1"/>
    <cellStyle name="40% - Accent1 10" xfId="3655" xr:uid="{00000000-0005-0000-0000-0000460E0000}"/>
    <cellStyle name="40% - Accent1 10 2" xfId="3656" xr:uid="{00000000-0005-0000-0000-0000470E0000}"/>
    <cellStyle name="40% - Accent1 10 2 2" xfId="3657" xr:uid="{00000000-0005-0000-0000-0000480E0000}"/>
    <cellStyle name="40% - Accent1 10 2 2 2" xfId="3658" xr:uid="{00000000-0005-0000-0000-0000490E0000}"/>
    <cellStyle name="40% - Accent1 10 2 2 3" xfId="3659" xr:uid="{00000000-0005-0000-0000-00004A0E0000}"/>
    <cellStyle name="40% - Accent1 10 2 2 4" xfId="3660" xr:uid="{00000000-0005-0000-0000-00004B0E0000}"/>
    <cellStyle name="40% - Accent1 10 2 3" xfId="3661" xr:uid="{00000000-0005-0000-0000-00004C0E0000}"/>
    <cellStyle name="40% - Accent1 10 2 4" xfId="3662" xr:uid="{00000000-0005-0000-0000-00004D0E0000}"/>
    <cellStyle name="40% - Accent1 10 2 5" xfId="3663" xr:uid="{00000000-0005-0000-0000-00004E0E0000}"/>
    <cellStyle name="40% - Accent1 10 3" xfId="3664" xr:uid="{00000000-0005-0000-0000-00004F0E0000}"/>
    <cellStyle name="40% - Accent1 10 3 2" xfId="3665" xr:uid="{00000000-0005-0000-0000-0000500E0000}"/>
    <cellStyle name="40% - Accent1 10 3 3" xfId="3666" xr:uid="{00000000-0005-0000-0000-0000510E0000}"/>
    <cellStyle name="40% - Accent1 10 3 4" xfId="3667" xr:uid="{00000000-0005-0000-0000-0000520E0000}"/>
    <cellStyle name="40% - Accent1 10 4" xfId="3668" xr:uid="{00000000-0005-0000-0000-0000530E0000}"/>
    <cellStyle name="40% - Accent1 10 5" xfId="3669" xr:uid="{00000000-0005-0000-0000-0000540E0000}"/>
    <cellStyle name="40% - Accent1 10 6" xfId="3670" xr:uid="{00000000-0005-0000-0000-0000550E0000}"/>
    <cellStyle name="40% - Accent1 11" xfId="3671" xr:uid="{00000000-0005-0000-0000-0000560E0000}"/>
    <cellStyle name="40% - Accent1 11 2" xfId="3672" xr:uid="{00000000-0005-0000-0000-0000570E0000}"/>
    <cellStyle name="40% - Accent1 11 2 2" xfId="3673" xr:uid="{00000000-0005-0000-0000-0000580E0000}"/>
    <cellStyle name="40% - Accent1 11 2 2 2" xfId="3674" xr:uid="{00000000-0005-0000-0000-0000590E0000}"/>
    <cellStyle name="40% - Accent1 11 2 2 3" xfId="3675" xr:uid="{00000000-0005-0000-0000-00005A0E0000}"/>
    <cellStyle name="40% - Accent1 11 2 2 4" xfId="3676" xr:uid="{00000000-0005-0000-0000-00005B0E0000}"/>
    <cellStyle name="40% - Accent1 11 2 3" xfId="3677" xr:uid="{00000000-0005-0000-0000-00005C0E0000}"/>
    <cellStyle name="40% - Accent1 11 2 4" xfId="3678" xr:uid="{00000000-0005-0000-0000-00005D0E0000}"/>
    <cellStyle name="40% - Accent1 11 2 5" xfId="3679" xr:uid="{00000000-0005-0000-0000-00005E0E0000}"/>
    <cellStyle name="40% - Accent1 11 3" xfId="3680" xr:uid="{00000000-0005-0000-0000-00005F0E0000}"/>
    <cellStyle name="40% - Accent1 11 3 2" xfId="3681" xr:uid="{00000000-0005-0000-0000-0000600E0000}"/>
    <cellStyle name="40% - Accent1 11 3 3" xfId="3682" xr:uid="{00000000-0005-0000-0000-0000610E0000}"/>
    <cellStyle name="40% - Accent1 11 3 4" xfId="3683" xr:uid="{00000000-0005-0000-0000-0000620E0000}"/>
    <cellStyle name="40% - Accent1 11 4" xfId="3684" xr:uid="{00000000-0005-0000-0000-0000630E0000}"/>
    <cellStyle name="40% - Accent1 11 5" xfId="3685" xr:uid="{00000000-0005-0000-0000-0000640E0000}"/>
    <cellStyle name="40% - Accent1 11 6" xfId="3686" xr:uid="{00000000-0005-0000-0000-0000650E0000}"/>
    <cellStyle name="40% - Accent1 12" xfId="3687" xr:uid="{00000000-0005-0000-0000-0000660E0000}"/>
    <cellStyle name="40% - Accent1 12 2" xfId="3688" xr:uid="{00000000-0005-0000-0000-0000670E0000}"/>
    <cellStyle name="40% - Accent1 12 2 2" xfId="3689" xr:uid="{00000000-0005-0000-0000-0000680E0000}"/>
    <cellStyle name="40% - Accent1 12 2 2 2" xfId="3690" xr:uid="{00000000-0005-0000-0000-0000690E0000}"/>
    <cellStyle name="40% - Accent1 12 2 2 3" xfId="3691" xr:uid="{00000000-0005-0000-0000-00006A0E0000}"/>
    <cellStyle name="40% - Accent1 12 2 2 4" xfId="3692" xr:uid="{00000000-0005-0000-0000-00006B0E0000}"/>
    <cellStyle name="40% - Accent1 12 2 3" xfId="3693" xr:uid="{00000000-0005-0000-0000-00006C0E0000}"/>
    <cellStyle name="40% - Accent1 12 2 4" xfId="3694" xr:uid="{00000000-0005-0000-0000-00006D0E0000}"/>
    <cellStyle name="40% - Accent1 12 2 5" xfId="3695" xr:uid="{00000000-0005-0000-0000-00006E0E0000}"/>
    <cellStyle name="40% - Accent1 12 3" xfId="3696" xr:uid="{00000000-0005-0000-0000-00006F0E0000}"/>
    <cellStyle name="40% - Accent1 12 3 2" xfId="3697" xr:uid="{00000000-0005-0000-0000-0000700E0000}"/>
    <cellStyle name="40% - Accent1 12 3 3" xfId="3698" xr:uid="{00000000-0005-0000-0000-0000710E0000}"/>
    <cellStyle name="40% - Accent1 12 3 4" xfId="3699" xr:uid="{00000000-0005-0000-0000-0000720E0000}"/>
    <cellStyle name="40% - Accent1 12 4" xfId="3700" xr:uid="{00000000-0005-0000-0000-0000730E0000}"/>
    <cellStyle name="40% - Accent1 12 5" xfId="3701" xr:uid="{00000000-0005-0000-0000-0000740E0000}"/>
    <cellStyle name="40% - Accent1 12 6" xfId="3702" xr:uid="{00000000-0005-0000-0000-0000750E0000}"/>
    <cellStyle name="40% - Accent1 13" xfId="3703" xr:uid="{00000000-0005-0000-0000-0000760E0000}"/>
    <cellStyle name="40% - Accent1 13 2" xfId="3704" xr:uid="{00000000-0005-0000-0000-0000770E0000}"/>
    <cellStyle name="40% - Accent1 13 2 2" xfId="3705" xr:uid="{00000000-0005-0000-0000-0000780E0000}"/>
    <cellStyle name="40% - Accent1 13 2 3" xfId="3706" xr:uid="{00000000-0005-0000-0000-0000790E0000}"/>
    <cellStyle name="40% - Accent1 13 2 4" xfId="3707" xr:uid="{00000000-0005-0000-0000-00007A0E0000}"/>
    <cellStyle name="40% - Accent1 13 3" xfId="3708" xr:uid="{00000000-0005-0000-0000-00007B0E0000}"/>
    <cellStyle name="40% - Accent1 13 4" xfId="3709" xr:uid="{00000000-0005-0000-0000-00007C0E0000}"/>
    <cellStyle name="40% - Accent1 13 5" xfId="3710" xr:uid="{00000000-0005-0000-0000-00007D0E0000}"/>
    <cellStyle name="40% - Accent1 14" xfId="3711" xr:uid="{00000000-0005-0000-0000-00007E0E0000}"/>
    <cellStyle name="40% - Accent1 14 2" xfId="3712" xr:uid="{00000000-0005-0000-0000-00007F0E0000}"/>
    <cellStyle name="40% - Accent1 14 2 2" xfId="3713" xr:uid="{00000000-0005-0000-0000-0000800E0000}"/>
    <cellStyle name="40% - Accent1 14 2 3" xfId="3714" xr:uid="{00000000-0005-0000-0000-0000810E0000}"/>
    <cellStyle name="40% - Accent1 14 2 4" xfId="3715" xr:uid="{00000000-0005-0000-0000-0000820E0000}"/>
    <cellStyle name="40% - Accent1 14 3" xfId="3716" xr:uid="{00000000-0005-0000-0000-0000830E0000}"/>
    <cellStyle name="40% - Accent1 14 4" xfId="3717" xr:uid="{00000000-0005-0000-0000-0000840E0000}"/>
    <cellStyle name="40% - Accent1 14 5" xfId="3718" xr:uid="{00000000-0005-0000-0000-0000850E0000}"/>
    <cellStyle name="40% - Accent1 15" xfId="3719" xr:uid="{00000000-0005-0000-0000-0000860E0000}"/>
    <cellStyle name="40% - Accent1 15 2" xfId="3720" xr:uid="{00000000-0005-0000-0000-0000870E0000}"/>
    <cellStyle name="40% - Accent1 15 2 2" xfId="3721" xr:uid="{00000000-0005-0000-0000-0000880E0000}"/>
    <cellStyle name="40% - Accent1 15 2 3" xfId="3722" xr:uid="{00000000-0005-0000-0000-0000890E0000}"/>
    <cellStyle name="40% - Accent1 15 2 4" xfId="3723" xr:uid="{00000000-0005-0000-0000-00008A0E0000}"/>
    <cellStyle name="40% - Accent1 15 3" xfId="3724" xr:uid="{00000000-0005-0000-0000-00008B0E0000}"/>
    <cellStyle name="40% - Accent1 15 4" xfId="3725" xr:uid="{00000000-0005-0000-0000-00008C0E0000}"/>
    <cellStyle name="40% - Accent1 15 5" xfId="3726" xr:uid="{00000000-0005-0000-0000-00008D0E0000}"/>
    <cellStyle name="40% - Accent1 16" xfId="3727" xr:uid="{00000000-0005-0000-0000-00008E0E0000}"/>
    <cellStyle name="40% - Accent1 16 2" xfId="3728" xr:uid="{00000000-0005-0000-0000-00008F0E0000}"/>
    <cellStyle name="40% - Accent1 16 3" xfId="3729" xr:uid="{00000000-0005-0000-0000-0000900E0000}"/>
    <cellStyle name="40% - Accent1 16 4" xfId="3730" xr:uid="{00000000-0005-0000-0000-0000910E0000}"/>
    <cellStyle name="40% - Accent1 17" xfId="3731" xr:uid="{00000000-0005-0000-0000-0000920E0000}"/>
    <cellStyle name="40% - Accent1 17 2" xfId="3732" xr:uid="{00000000-0005-0000-0000-0000930E0000}"/>
    <cellStyle name="40% - Accent1 17 3" xfId="3733" xr:uid="{00000000-0005-0000-0000-0000940E0000}"/>
    <cellStyle name="40% - Accent1 17 4" xfId="3734" xr:uid="{00000000-0005-0000-0000-0000950E0000}"/>
    <cellStyle name="40% - Accent1 18" xfId="3735" xr:uid="{00000000-0005-0000-0000-0000960E0000}"/>
    <cellStyle name="40% - Accent1 18 2" xfId="3736" xr:uid="{00000000-0005-0000-0000-0000970E0000}"/>
    <cellStyle name="40% - Accent1 18 3" xfId="3737" xr:uid="{00000000-0005-0000-0000-0000980E0000}"/>
    <cellStyle name="40% - Accent1 18 4" xfId="3738" xr:uid="{00000000-0005-0000-0000-0000990E0000}"/>
    <cellStyle name="40% - Accent1 19" xfId="3739" xr:uid="{00000000-0005-0000-0000-00009A0E0000}"/>
    <cellStyle name="40% - Accent1 19 2" xfId="3740" xr:uid="{00000000-0005-0000-0000-00009B0E0000}"/>
    <cellStyle name="40% - Accent1 19 3" xfId="3741" xr:uid="{00000000-0005-0000-0000-00009C0E0000}"/>
    <cellStyle name="40% - Accent1 2" xfId="3742" xr:uid="{00000000-0005-0000-0000-00009D0E0000}"/>
    <cellStyle name="40% - Accent1 2 2" xfId="3743" xr:uid="{00000000-0005-0000-0000-00009E0E0000}"/>
    <cellStyle name="40% - Accent1 2 3" xfId="3744" xr:uid="{00000000-0005-0000-0000-00009F0E0000}"/>
    <cellStyle name="40% - Accent1 20" xfId="3745" xr:uid="{00000000-0005-0000-0000-0000A00E0000}"/>
    <cellStyle name="40% - Accent1 21" xfId="3746" xr:uid="{00000000-0005-0000-0000-0000A10E0000}"/>
    <cellStyle name="40% - Accent1 3" xfId="3747" xr:uid="{00000000-0005-0000-0000-0000A20E0000}"/>
    <cellStyle name="40% - Accent1 3 10" xfId="3748" xr:uid="{00000000-0005-0000-0000-0000A30E0000}"/>
    <cellStyle name="40% - Accent1 3 2" xfId="3749" xr:uid="{00000000-0005-0000-0000-0000A40E0000}"/>
    <cellStyle name="40% - Accent1 3 3" xfId="3750" xr:uid="{00000000-0005-0000-0000-0000A50E0000}"/>
    <cellStyle name="40% - Accent1 3 3 10" xfId="3751" xr:uid="{00000000-0005-0000-0000-0000A60E0000}"/>
    <cellStyle name="40% - Accent1 3 3 2" xfId="3752" xr:uid="{00000000-0005-0000-0000-0000A70E0000}"/>
    <cellStyle name="40% - Accent1 3 3 2 2" xfId="3753" xr:uid="{00000000-0005-0000-0000-0000A80E0000}"/>
    <cellStyle name="40% - Accent1 3 3 2 2 2" xfId="3754" xr:uid="{00000000-0005-0000-0000-0000A90E0000}"/>
    <cellStyle name="40% - Accent1 3 3 2 2 2 2" xfId="3755" xr:uid="{00000000-0005-0000-0000-0000AA0E0000}"/>
    <cellStyle name="40% - Accent1 3 3 2 2 2 2 2" xfId="3756" xr:uid="{00000000-0005-0000-0000-0000AB0E0000}"/>
    <cellStyle name="40% - Accent1 3 3 2 2 2 2 2 2" xfId="3757" xr:uid="{00000000-0005-0000-0000-0000AC0E0000}"/>
    <cellStyle name="40% - Accent1 3 3 2 2 2 2 2 3" xfId="3758" xr:uid="{00000000-0005-0000-0000-0000AD0E0000}"/>
    <cellStyle name="40% - Accent1 3 3 2 2 2 2 2 4" xfId="3759" xr:uid="{00000000-0005-0000-0000-0000AE0E0000}"/>
    <cellStyle name="40% - Accent1 3 3 2 2 2 2 3" xfId="3760" xr:uid="{00000000-0005-0000-0000-0000AF0E0000}"/>
    <cellStyle name="40% - Accent1 3 3 2 2 2 2 4" xfId="3761" xr:uid="{00000000-0005-0000-0000-0000B00E0000}"/>
    <cellStyle name="40% - Accent1 3 3 2 2 2 2 5" xfId="3762" xr:uid="{00000000-0005-0000-0000-0000B10E0000}"/>
    <cellStyle name="40% - Accent1 3 3 2 2 2 3" xfId="3763" xr:uid="{00000000-0005-0000-0000-0000B20E0000}"/>
    <cellStyle name="40% - Accent1 3 3 2 2 2 3 2" xfId="3764" xr:uid="{00000000-0005-0000-0000-0000B30E0000}"/>
    <cellStyle name="40% - Accent1 3 3 2 2 2 3 3" xfId="3765" xr:uid="{00000000-0005-0000-0000-0000B40E0000}"/>
    <cellStyle name="40% - Accent1 3 3 2 2 2 3 4" xfId="3766" xr:uid="{00000000-0005-0000-0000-0000B50E0000}"/>
    <cellStyle name="40% - Accent1 3 3 2 2 2 4" xfId="3767" xr:uid="{00000000-0005-0000-0000-0000B60E0000}"/>
    <cellStyle name="40% - Accent1 3 3 2 2 2 5" xfId="3768" xr:uid="{00000000-0005-0000-0000-0000B70E0000}"/>
    <cellStyle name="40% - Accent1 3 3 2 2 2 6" xfId="3769" xr:uid="{00000000-0005-0000-0000-0000B80E0000}"/>
    <cellStyle name="40% - Accent1 3 3 2 2 3" xfId="3770" xr:uid="{00000000-0005-0000-0000-0000B90E0000}"/>
    <cellStyle name="40% - Accent1 3 3 2 2 3 2" xfId="3771" xr:uid="{00000000-0005-0000-0000-0000BA0E0000}"/>
    <cellStyle name="40% - Accent1 3 3 2 2 3 2 2" xfId="3772" xr:uid="{00000000-0005-0000-0000-0000BB0E0000}"/>
    <cellStyle name="40% - Accent1 3 3 2 2 3 2 3" xfId="3773" xr:uid="{00000000-0005-0000-0000-0000BC0E0000}"/>
    <cellStyle name="40% - Accent1 3 3 2 2 3 2 4" xfId="3774" xr:uid="{00000000-0005-0000-0000-0000BD0E0000}"/>
    <cellStyle name="40% - Accent1 3 3 2 2 3 3" xfId="3775" xr:uid="{00000000-0005-0000-0000-0000BE0E0000}"/>
    <cellStyle name="40% - Accent1 3 3 2 2 3 4" xfId="3776" xr:uid="{00000000-0005-0000-0000-0000BF0E0000}"/>
    <cellStyle name="40% - Accent1 3 3 2 2 3 5" xfId="3777" xr:uid="{00000000-0005-0000-0000-0000C00E0000}"/>
    <cellStyle name="40% - Accent1 3 3 2 2 4" xfId="3778" xr:uid="{00000000-0005-0000-0000-0000C10E0000}"/>
    <cellStyle name="40% - Accent1 3 3 2 2 4 2" xfId="3779" xr:uid="{00000000-0005-0000-0000-0000C20E0000}"/>
    <cellStyle name="40% - Accent1 3 3 2 2 4 2 2" xfId="3780" xr:uid="{00000000-0005-0000-0000-0000C30E0000}"/>
    <cellStyle name="40% - Accent1 3 3 2 2 4 2 3" xfId="3781" xr:uid="{00000000-0005-0000-0000-0000C40E0000}"/>
    <cellStyle name="40% - Accent1 3 3 2 2 4 2 4" xfId="3782" xr:uid="{00000000-0005-0000-0000-0000C50E0000}"/>
    <cellStyle name="40% - Accent1 3 3 2 2 4 3" xfId="3783" xr:uid="{00000000-0005-0000-0000-0000C60E0000}"/>
    <cellStyle name="40% - Accent1 3 3 2 2 4 4" xfId="3784" xr:uid="{00000000-0005-0000-0000-0000C70E0000}"/>
    <cellStyle name="40% - Accent1 3 3 2 2 4 5" xfId="3785" xr:uid="{00000000-0005-0000-0000-0000C80E0000}"/>
    <cellStyle name="40% - Accent1 3 3 2 2 5" xfId="3786" xr:uid="{00000000-0005-0000-0000-0000C90E0000}"/>
    <cellStyle name="40% - Accent1 3 3 2 2 5 2" xfId="3787" xr:uid="{00000000-0005-0000-0000-0000CA0E0000}"/>
    <cellStyle name="40% - Accent1 3 3 2 2 5 3" xfId="3788" xr:uid="{00000000-0005-0000-0000-0000CB0E0000}"/>
    <cellStyle name="40% - Accent1 3 3 2 2 5 4" xfId="3789" xr:uid="{00000000-0005-0000-0000-0000CC0E0000}"/>
    <cellStyle name="40% - Accent1 3 3 2 2 6" xfId="3790" xr:uid="{00000000-0005-0000-0000-0000CD0E0000}"/>
    <cellStyle name="40% - Accent1 3 3 2 2 7" xfId="3791" xr:uid="{00000000-0005-0000-0000-0000CE0E0000}"/>
    <cellStyle name="40% - Accent1 3 3 2 2 8" xfId="3792" xr:uid="{00000000-0005-0000-0000-0000CF0E0000}"/>
    <cellStyle name="40% - Accent1 3 3 2 3" xfId="3793" xr:uid="{00000000-0005-0000-0000-0000D00E0000}"/>
    <cellStyle name="40% - Accent1 3 3 2 3 2" xfId="3794" xr:uid="{00000000-0005-0000-0000-0000D10E0000}"/>
    <cellStyle name="40% - Accent1 3 3 2 3 2 2" xfId="3795" xr:uid="{00000000-0005-0000-0000-0000D20E0000}"/>
    <cellStyle name="40% - Accent1 3 3 2 3 2 2 2" xfId="3796" xr:uid="{00000000-0005-0000-0000-0000D30E0000}"/>
    <cellStyle name="40% - Accent1 3 3 2 3 2 2 3" xfId="3797" xr:uid="{00000000-0005-0000-0000-0000D40E0000}"/>
    <cellStyle name="40% - Accent1 3 3 2 3 2 2 4" xfId="3798" xr:uid="{00000000-0005-0000-0000-0000D50E0000}"/>
    <cellStyle name="40% - Accent1 3 3 2 3 2 3" xfId="3799" xr:uid="{00000000-0005-0000-0000-0000D60E0000}"/>
    <cellStyle name="40% - Accent1 3 3 2 3 2 4" xfId="3800" xr:uid="{00000000-0005-0000-0000-0000D70E0000}"/>
    <cellStyle name="40% - Accent1 3 3 2 3 2 5" xfId="3801" xr:uid="{00000000-0005-0000-0000-0000D80E0000}"/>
    <cellStyle name="40% - Accent1 3 3 2 3 3" xfId="3802" xr:uid="{00000000-0005-0000-0000-0000D90E0000}"/>
    <cellStyle name="40% - Accent1 3 3 2 3 3 2" xfId="3803" xr:uid="{00000000-0005-0000-0000-0000DA0E0000}"/>
    <cellStyle name="40% - Accent1 3 3 2 3 3 3" xfId="3804" xr:uid="{00000000-0005-0000-0000-0000DB0E0000}"/>
    <cellStyle name="40% - Accent1 3 3 2 3 3 4" xfId="3805" xr:uid="{00000000-0005-0000-0000-0000DC0E0000}"/>
    <cellStyle name="40% - Accent1 3 3 2 3 4" xfId="3806" xr:uid="{00000000-0005-0000-0000-0000DD0E0000}"/>
    <cellStyle name="40% - Accent1 3 3 2 3 5" xfId="3807" xr:uid="{00000000-0005-0000-0000-0000DE0E0000}"/>
    <cellStyle name="40% - Accent1 3 3 2 3 6" xfId="3808" xr:uid="{00000000-0005-0000-0000-0000DF0E0000}"/>
    <cellStyle name="40% - Accent1 3 3 2 4" xfId="3809" xr:uid="{00000000-0005-0000-0000-0000E00E0000}"/>
    <cellStyle name="40% - Accent1 3 3 2 4 2" xfId="3810" xr:uid="{00000000-0005-0000-0000-0000E10E0000}"/>
    <cellStyle name="40% - Accent1 3 3 2 4 2 2" xfId="3811" xr:uid="{00000000-0005-0000-0000-0000E20E0000}"/>
    <cellStyle name="40% - Accent1 3 3 2 4 2 3" xfId="3812" xr:uid="{00000000-0005-0000-0000-0000E30E0000}"/>
    <cellStyle name="40% - Accent1 3 3 2 4 2 4" xfId="3813" xr:uid="{00000000-0005-0000-0000-0000E40E0000}"/>
    <cellStyle name="40% - Accent1 3 3 2 4 3" xfId="3814" xr:uid="{00000000-0005-0000-0000-0000E50E0000}"/>
    <cellStyle name="40% - Accent1 3 3 2 4 4" xfId="3815" xr:uid="{00000000-0005-0000-0000-0000E60E0000}"/>
    <cellStyle name="40% - Accent1 3 3 2 4 5" xfId="3816" xr:uid="{00000000-0005-0000-0000-0000E70E0000}"/>
    <cellStyle name="40% - Accent1 3 3 2 5" xfId="3817" xr:uid="{00000000-0005-0000-0000-0000E80E0000}"/>
    <cellStyle name="40% - Accent1 3 3 2 5 2" xfId="3818" xr:uid="{00000000-0005-0000-0000-0000E90E0000}"/>
    <cellStyle name="40% - Accent1 3 3 2 5 2 2" xfId="3819" xr:uid="{00000000-0005-0000-0000-0000EA0E0000}"/>
    <cellStyle name="40% - Accent1 3 3 2 5 2 3" xfId="3820" xr:uid="{00000000-0005-0000-0000-0000EB0E0000}"/>
    <cellStyle name="40% - Accent1 3 3 2 5 2 4" xfId="3821" xr:uid="{00000000-0005-0000-0000-0000EC0E0000}"/>
    <cellStyle name="40% - Accent1 3 3 2 5 3" xfId="3822" xr:uid="{00000000-0005-0000-0000-0000ED0E0000}"/>
    <cellStyle name="40% - Accent1 3 3 2 5 4" xfId="3823" xr:uid="{00000000-0005-0000-0000-0000EE0E0000}"/>
    <cellStyle name="40% - Accent1 3 3 2 5 5" xfId="3824" xr:uid="{00000000-0005-0000-0000-0000EF0E0000}"/>
    <cellStyle name="40% - Accent1 3 3 2 6" xfId="3825" xr:uid="{00000000-0005-0000-0000-0000F00E0000}"/>
    <cellStyle name="40% - Accent1 3 3 2 6 2" xfId="3826" xr:uid="{00000000-0005-0000-0000-0000F10E0000}"/>
    <cellStyle name="40% - Accent1 3 3 2 6 3" xfId="3827" xr:uid="{00000000-0005-0000-0000-0000F20E0000}"/>
    <cellStyle name="40% - Accent1 3 3 2 6 4" xfId="3828" xr:uid="{00000000-0005-0000-0000-0000F30E0000}"/>
    <cellStyle name="40% - Accent1 3 3 2 7" xfId="3829" xr:uid="{00000000-0005-0000-0000-0000F40E0000}"/>
    <cellStyle name="40% - Accent1 3 3 2 8" xfId="3830" xr:uid="{00000000-0005-0000-0000-0000F50E0000}"/>
    <cellStyle name="40% - Accent1 3 3 2 9" xfId="3831" xr:uid="{00000000-0005-0000-0000-0000F60E0000}"/>
    <cellStyle name="40% - Accent1 3 3 3" xfId="3832" xr:uid="{00000000-0005-0000-0000-0000F70E0000}"/>
    <cellStyle name="40% - Accent1 3 3 3 2" xfId="3833" xr:uid="{00000000-0005-0000-0000-0000F80E0000}"/>
    <cellStyle name="40% - Accent1 3 3 3 2 2" xfId="3834" xr:uid="{00000000-0005-0000-0000-0000F90E0000}"/>
    <cellStyle name="40% - Accent1 3 3 3 2 2 2" xfId="3835" xr:uid="{00000000-0005-0000-0000-0000FA0E0000}"/>
    <cellStyle name="40% - Accent1 3 3 3 2 2 2 2" xfId="3836" xr:uid="{00000000-0005-0000-0000-0000FB0E0000}"/>
    <cellStyle name="40% - Accent1 3 3 3 2 2 2 3" xfId="3837" xr:uid="{00000000-0005-0000-0000-0000FC0E0000}"/>
    <cellStyle name="40% - Accent1 3 3 3 2 2 2 4" xfId="3838" xr:uid="{00000000-0005-0000-0000-0000FD0E0000}"/>
    <cellStyle name="40% - Accent1 3 3 3 2 2 3" xfId="3839" xr:uid="{00000000-0005-0000-0000-0000FE0E0000}"/>
    <cellStyle name="40% - Accent1 3 3 3 2 2 4" xfId="3840" xr:uid="{00000000-0005-0000-0000-0000FF0E0000}"/>
    <cellStyle name="40% - Accent1 3 3 3 2 2 5" xfId="3841" xr:uid="{00000000-0005-0000-0000-0000000F0000}"/>
    <cellStyle name="40% - Accent1 3 3 3 2 3" xfId="3842" xr:uid="{00000000-0005-0000-0000-0000010F0000}"/>
    <cellStyle name="40% - Accent1 3 3 3 2 3 2" xfId="3843" xr:uid="{00000000-0005-0000-0000-0000020F0000}"/>
    <cellStyle name="40% - Accent1 3 3 3 2 3 3" xfId="3844" xr:uid="{00000000-0005-0000-0000-0000030F0000}"/>
    <cellStyle name="40% - Accent1 3 3 3 2 3 4" xfId="3845" xr:uid="{00000000-0005-0000-0000-0000040F0000}"/>
    <cellStyle name="40% - Accent1 3 3 3 2 4" xfId="3846" xr:uid="{00000000-0005-0000-0000-0000050F0000}"/>
    <cellStyle name="40% - Accent1 3 3 3 2 5" xfId="3847" xr:uid="{00000000-0005-0000-0000-0000060F0000}"/>
    <cellStyle name="40% - Accent1 3 3 3 2 6" xfId="3848" xr:uid="{00000000-0005-0000-0000-0000070F0000}"/>
    <cellStyle name="40% - Accent1 3 3 3 3" xfId="3849" xr:uid="{00000000-0005-0000-0000-0000080F0000}"/>
    <cellStyle name="40% - Accent1 3 3 3 3 2" xfId="3850" xr:uid="{00000000-0005-0000-0000-0000090F0000}"/>
    <cellStyle name="40% - Accent1 3 3 3 3 2 2" xfId="3851" xr:uid="{00000000-0005-0000-0000-00000A0F0000}"/>
    <cellStyle name="40% - Accent1 3 3 3 3 2 3" xfId="3852" xr:uid="{00000000-0005-0000-0000-00000B0F0000}"/>
    <cellStyle name="40% - Accent1 3 3 3 3 2 4" xfId="3853" xr:uid="{00000000-0005-0000-0000-00000C0F0000}"/>
    <cellStyle name="40% - Accent1 3 3 3 3 3" xfId="3854" xr:uid="{00000000-0005-0000-0000-00000D0F0000}"/>
    <cellStyle name="40% - Accent1 3 3 3 3 4" xfId="3855" xr:uid="{00000000-0005-0000-0000-00000E0F0000}"/>
    <cellStyle name="40% - Accent1 3 3 3 3 5" xfId="3856" xr:uid="{00000000-0005-0000-0000-00000F0F0000}"/>
    <cellStyle name="40% - Accent1 3 3 3 4" xfId="3857" xr:uid="{00000000-0005-0000-0000-0000100F0000}"/>
    <cellStyle name="40% - Accent1 3 3 3 4 2" xfId="3858" xr:uid="{00000000-0005-0000-0000-0000110F0000}"/>
    <cellStyle name="40% - Accent1 3 3 3 4 2 2" xfId="3859" xr:uid="{00000000-0005-0000-0000-0000120F0000}"/>
    <cellStyle name="40% - Accent1 3 3 3 4 2 3" xfId="3860" xr:uid="{00000000-0005-0000-0000-0000130F0000}"/>
    <cellStyle name="40% - Accent1 3 3 3 4 2 4" xfId="3861" xr:uid="{00000000-0005-0000-0000-0000140F0000}"/>
    <cellStyle name="40% - Accent1 3 3 3 4 3" xfId="3862" xr:uid="{00000000-0005-0000-0000-0000150F0000}"/>
    <cellStyle name="40% - Accent1 3 3 3 4 4" xfId="3863" xr:uid="{00000000-0005-0000-0000-0000160F0000}"/>
    <cellStyle name="40% - Accent1 3 3 3 4 5" xfId="3864" xr:uid="{00000000-0005-0000-0000-0000170F0000}"/>
    <cellStyle name="40% - Accent1 3 3 3 5" xfId="3865" xr:uid="{00000000-0005-0000-0000-0000180F0000}"/>
    <cellStyle name="40% - Accent1 3 3 3 5 2" xfId="3866" xr:uid="{00000000-0005-0000-0000-0000190F0000}"/>
    <cellStyle name="40% - Accent1 3 3 3 5 3" xfId="3867" xr:uid="{00000000-0005-0000-0000-00001A0F0000}"/>
    <cellStyle name="40% - Accent1 3 3 3 5 4" xfId="3868" xr:uid="{00000000-0005-0000-0000-00001B0F0000}"/>
    <cellStyle name="40% - Accent1 3 3 3 6" xfId="3869" xr:uid="{00000000-0005-0000-0000-00001C0F0000}"/>
    <cellStyle name="40% - Accent1 3 3 3 7" xfId="3870" xr:uid="{00000000-0005-0000-0000-00001D0F0000}"/>
    <cellStyle name="40% - Accent1 3 3 3 8" xfId="3871" xr:uid="{00000000-0005-0000-0000-00001E0F0000}"/>
    <cellStyle name="40% - Accent1 3 3 4" xfId="3872" xr:uid="{00000000-0005-0000-0000-00001F0F0000}"/>
    <cellStyle name="40% - Accent1 3 3 4 2" xfId="3873" xr:uid="{00000000-0005-0000-0000-0000200F0000}"/>
    <cellStyle name="40% - Accent1 3 3 4 2 2" xfId="3874" xr:uid="{00000000-0005-0000-0000-0000210F0000}"/>
    <cellStyle name="40% - Accent1 3 3 4 2 2 2" xfId="3875" xr:uid="{00000000-0005-0000-0000-0000220F0000}"/>
    <cellStyle name="40% - Accent1 3 3 4 2 2 3" xfId="3876" xr:uid="{00000000-0005-0000-0000-0000230F0000}"/>
    <cellStyle name="40% - Accent1 3 3 4 2 2 4" xfId="3877" xr:uid="{00000000-0005-0000-0000-0000240F0000}"/>
    <cellStyle name="40% - Accent1 3 3 4 2 3" xfId="3878" xr:uid="{00000000-0005-0000-0000-0000250F0000}"/>
    <cellStyle name="40% - Accent1 3 3 4 2 4" xfId="3879" xr:uid="{00000000-0005-0000-0000-0000260F0000}"/>
    <cellStyle name="40% - Accent1 3 3 4 2 5" xfId="3880" xr:uid="{00000000-0005-0000-0000-0000270F0000}"/>
    <cellStyle name="40% - Accent1 3 3 4 3" xfId="3881" xr:uid="{00000000-0005-0000-0000-0000280F0000}"/>
    <cellStyle name="40% - Accent1 3 3 4 3 2" xfId="3882" xr:uid="{00000000-0005-0000-0000-0000290F0000}"/>
    <cellStyle name="40% - Accent1 3 3 4 3 3" xfId="3883" xr:uid="{00000000-0005-0000-0000-00002A0F0000}"/>
    <cellStyle name="40% - Accent1 3 3 4 3 4" xfId="3884" xr:uid="{00000000-0005-0000-0000-00002B0F0000}"/>
    <cellStyle name="40% - Accent1 3 3 4 4" xfId="3885" xr:uid="{00000000-0005-0000-0000-00002C0F0000}"/>
    <cellStyle name="40% - Accent1 3 3 4 5" xfId="3886" xr:uid="{00000000-0005-0000-0000-00002D0F0000}"/>
    <cellStyle name="40% - Accent1 3 3 4 6" xfId="3887" xr:uid="{00000000-0005-0000-0000-00002E0F0000}"/>
    <cellStyle name="40% - Accent1 3 3 5" xfId="3888" xr:uid="{00000000-0005-0000-0000-00002F0F0000}"/>
    <cellStyle name="40% - Accent1 3 3 5 2" xfId="3889" xr:uid="{00000000-0005-0000-0000-0000300F0000}"/>
    <cellStyle name="40% - Accent1 3 3 5 2 2" xfId="3890" xr:uid="{00000000-0005-0000-0000-0000310F0000}"/>
    <cellStyle name="40% - Accent1 3 3 5 2 3" xfId="3891" xr:uid="{00000000-0005-0000-0000-0000320F0000}"/>
    <cellStyle name="40% - Accent1 3 3 5 2 4" xfId="3892" xr:uid="{00000000-0005-0000-0000-0000330F0000}"/>
    <cellStyle name="40% - Accent1 3 3 5 3" xfId="3893" xr:uid="{00000000-0005-0000-0000-0000340F0000}"/>
    <cellStyle name="40% - Accent1 3 3 5 4" xfId="3894" xr:uid="{00000000-0005-0000-0000-0000350F0000}"/>
    <cellStyle name="40% - Accent1 3 3 5 5" xfId="3895" xr:uid="{00000000-0005-0000-0000-0000360F0000}"/>
    <cellStyle name="40% - Accent1 3 3 6" xfId="3896" xr:uid="{00000000-0005-0000-0000-0000370F0000}"/>
    <cellStyle name="40% - Accent1 3 3 6 2" xfId="3897" xr:uid="{00000000-0005-0000-0000-0000380F0000}"/>
    <cellStyle name="40% - Accent1 3 3 6 2 2" xfId="3898" xr:uid="{00000000-0005-0000-0000-0000390F0000}"/>
    <cellStyle name="40% - Accent1 3 3 6 2 3" xfId="3899" xr:uid="{00000000-0005-0000-0000-00003A0F0000}"/>
    <cellStyle name="40% - Accent1 3 3 6 2 4" xfId="3900" xr:uid="{00000000-0005-0000-0000-00003B0F0000}"/>
    <cellStyle name="40% - Accent1 3 3 6 3" xfId="3901" xr:uid="{00000000-0005-0000-0000-00003C0F0000}"/>
    <cellStyle name="40% - Accent1 3 3 6 4" xfId="3902" xr:uid="{00000000-0005-0000-0000-00003D0F0000}"/>
    <cellStyle name="40% - Accent1 3 3 6 5" xfId="3903" xr:uid="{00000000-0005-0000-0000-00003E0F0000}"/>
    <cellStyle name="40% - Accent1 3 3 7" xfId="3904" xr:uid="{00000000-0005-0000-0000-00003F0F0000}"/>
    <cellStyle name="40% - Accent1 3 3 7 2" xfId="3905" xr:uid="{00000000-0005-0000-0000-0000400F0000}"/>
    <cellStyle name="40% - Accent1 3 3 7 3" xfId="3906" xr:uid="{00000000-0005-0000-0000-0000410F0000}"/>
    <cellStyle name="40% - Accent1 3 3 7 4" xfId="3907" xr:uid="{00000000-0005-0000-0000-0000420F0000}"/>
    <cellStyle name="40% - Accent1 3 3 8" xfId="3908" xr:uid="{00000000-0005-0000-0000-0000430F0000}"/>
    <cellStyle name="40% - Accent1 3 3 9" xfId="3909" xr:uid="{00000000-0005-0000-0000-0000440F0000}"/>
    <cellStyle name="40% - Accent1 3 4" xfId="3910" xr:uid="{00000000-0005-0000-0000-0000450F0000}"/>
    <cellStyle name="40% - Accent1 3 4 2" xfId="3911" xr:uid="{00000000-0005-0000-0000-0000460F0000}"/>
    <cellStyle name="40% - Accent1 3 4 2 2" xfId="3912" xr:uid="{00000000-0005-0000-0000-0000470F0000}"/>
    <cellStyle name="40% - Accent1 3 4 2 2 2" xfId="3913" xr:uid="{00000000-0005-0000-0000-0000480F0000}"/>
    <cellStyle name="40% - Accent1 3 4 2 2 2 2" xfId="3914" xr:uid="{00000000-0005-0000-0000-0000490F0000}"/>
    <cellStyle name="40% - Accent1 3 4 2 2 2 2 2" xfId="3915" xr:uid="{00000000-0005-0000-0000-00004A0F0000}"/>
    <cellStyle name="40% - Accent1 3 4 2 2 2 2 3" xfId="3916" xr:uid="{00000000-0005-0000-0000-00004B0F0000}"/>
    <cellStyle name="40% - Accent1 3 4 2 2 2 2 4" xfId="3917" xr:uid="{00000000-0005-0000-0000-00004C0F0000}"/>
    <cellStyle name="40% - Accent1 3 4 2 2 2 3" xfId="3918" xr:uid="{00000000-0005-0000-0000-00004D0F0000}"/>
    <cellStyle name="40% - Accent1 3 4 2 2 2 4" xfId="3919" xr:uid="{00000000-0005-0000-0000-00004E0F0000}"/>
    <cellStyle name="40% - Accent1 3 4 2 2 2 5" xfId="3920" xr:uid="{00000000-0005-0000-0000-00004F0F0000}"/>
    <cellStyle name="40% - Accent1 3 4 2 2 3" xfId="3921" xr:uid="{00000000-0005-0000-0000-0000500F0000}"/>
    <cellStyle name="40% - Accent1 3 4 2 2 3 2" xfId="3922" xr:uid="{00000000-0005-0000-0000-0000510F0000}"/>
    <cellStyle name="40% - Accent1 3 4 2 2 3 3" xfId="3923" xr:uid="{00000000-0005-0000-0000-0000520F0000}"/>
    <cellStyle name="40% - Accent1 3 4 2 2 3 4" xfId="3924" xr:uid="{00000000-0005-0000-0000-0000530F0000}"/>
    <cellStyle name="40% - Accent1 3 4 2 2 4" xfId="3925" xr:uid="{00000000-0005-0000-0000-0000540F0000}"/>
    <cellStyle name="40% - Accent1 3 4 2 2 5" xfId="3926" xr:uid="{00000000-0005-0000-0000-0000550F0000}"/>
    <cellStyle name="40% - Accent1 3 4 2 2 6" xfId="3927" xr:uid="{00000000-0005-0000-0000-0000560F0000}"/>
    <cellStyle name="40% - Accent1 3 4 2 3" xfId="3928" xr:uid="{00000000-0005-0000-0000-0000570F0000}"/>
    <cellStyle name="40% - Accent1 3 4 2 3 2" xfId="3929" xr:uid="{00000000-0005-0000-0000-0000580F0000}"/>
    <cellStyle name="40% - Accent1 3 4 2 3 2 2" xfId="3930" xr:uid="{00000000-0005-0000-0000-0000590F0000}"/>
    <cellStyle name="40% - Accent1 3 4 2 3 2 3" xfId="3931" xr:uid="{00000000-0005-0000-0000-00005A0F0000}"/>
    <cellStyle name="40% - Accent1 3 4 2 3 2 4" xfId="3932" xr:uid="{00000000-0005-0000-0000-00005B0F0000}"/>
    <cellStyle name="40% - Accent1 3 4 2 3 3" xfId="3933" xr:uid="{00000000-0005-0000-0000-00005C0F0000}"/>
    <cellStyle name="40% - Accent1 3 4 2 3 4" xfId="3934" xr:uid="{00000000-0005-0000-0000-00005D0F0000}"/>
    <cellStyle name="40% - Accent1 3 4 2 3 5" xfId="3935" xr:uid="{00000000-0005-0000-0000-00005E0F0000}"/>
    <cellStyle name="40% - Accent1 3 4 2 4" xfId="3936" xr:uid="{00000000-0005-0000-0000-00005F0F0000}"/>
    <cellStyle name="40% - Accent1 3 4 2 4 2" xfId="3937" xr:uid="{00000000-0005-0000-0000-0000600F0000}"/>
    <cellStyle name="40% - Accent1 3 4 2 4 2 2" xfId="3938" xr:uid="{00000000-0005-0000-0000-0000610F0000}"/>
    <cellStyle name="40% - Accent1 3 4 2 4 2 3" xfId="3939" xr:uid="{00000000-0005-0000-0000-0000620F0000}"/>
    <cellStyle name="40% - Accent1 3 4 2 4 2 4" xfId="3940" xr:uid="{00000000-0005-0000-0000-0000630F0000}"/>
    <cellStyle name="40% - Accent1 3 4 2 4 3" xfId="3941" xr:uid="{00000000-0005-0000-0000-0000640F0000}"/>
    <cellStyle name="40% - Accent1 3 4 2 4 4" xfId="3942" xr:uid="{00000000-0005-0000-0000-0000650F0000}"/>
    <cellStyle name="40% - Accent1 3 4 2 4 5" xfId="3943" xr:uid="{00000000-0005-0000-0000-0000660F0000}"/>
    <cellStyle name="40% - Accent1 3 4 2 5" xfId="3944" xr:uid="{00000000-0005-0000-0000-0000670F0000}"/>
    <cellStyle name="40% - Accent1 3 4 2 5 2" xfId="3945" xr:uid="{00000000-0005-0000-0000-0000680F0000}"/>
    <cellStyle name="40% - Accent1 3 4 2 5 3" xfId="3946" xr:uid="{00000000-0005-0000-0000-0000690F0000}"/>
    <cellStyle name="40% - Accent1 3 4 2 5 4" xfId="3947" xr:uid="{00000000-0005-0000-0000-00006A0F0000}"/>
    <cellStyle name="40% - Accent1 3 4 2 6" xfId="3948" xr:uid="{00000000-0005-0000-0000-00006B0F0000}"/>
    <cellStyle name="40% - Accent1 3 4 2 7" xfId="3949" xr:uid="{00000000-0005-0000-0000-00006C0F0000}"/>
    <cellStyle name="40% - Accent1 3 4 2 8" xfId="3950" xr:uid="{00000000-0005-0000-0000-00006D0F0000}"/>
    <cellStyle name="40% - Accent1 3 4 3" xfId="3951" xr:uid="{00000000-0005-0000-0000-00006E0F0000}"/>
    <cellStyle name="40% - Accent1 3 4 3 2" xfId="3952" xr:uid="{00000000-0005-0000-0000-00006F0F0000}"/>
    <cellStyle name="40% - Accent1 3 4 3 2 2" xfId="3953" xr:uid="{00000000-0005-0000-0000-0000700F0000}"/>
    <cellStyle name="40% - Accent1 3 4 3 2 2 2" xfId="3954" xr:uid="{00000000-0005-0000-0000-0000710F0000}"/>
    <cellStyle name="40% - Accent1 3 4 3 2 2 3" xfId="3955" xr:uid="{00000000-0005-0000-0000-0000720F0000}"/>
    <cellStyle name="40% - Accent1 3 4 3 2 2 4" xfId="3956" xr:uid="{00000000-0005-0000-0000-0000730F0000}"/>
    <cellStyle name="40% - Accent1 3 4 3 2 3" xfId="3957" xr:uid="{00000000-0005-0000-0000-0000740F0000}"/>
    <cellStyle name="40% - Accent1 3 4 3 2 4" xfId="3958" xr:uid="{00000000-0005-0000-0000-0000750F0000}"/>
    <cellStyle name="40% - Accent1 3 4 3 2 5" xfId="3959" xr:uid="{00000000-0005-0000-0000-0000760F0000}"/>
    <cellStyle name="40% - Accent1 3 4 3 3" xfId="3960" xr:uid="{00000000-0005-0000-0000-0000770F0000}"/>
    <cellStyle name="40% - Accent1 3 4 3 3 2" xfId="3961" xr:uid="{00000000-0005-0000-0000-0000780F0000}"/>
    <cellStyle name="40% - Accent1 3 4 3 3 3" xfId="3962" xr:uid="{00000000-0005-0000-0000-0000790F0000}"/>
    <cellStyle name="40% - Accent1 3 4 3 3 4" xfId="3963" xr:uid="{00000000-0005-0000-0000-00007A0F0000}"/>
    <cellStyle name="40% - Accent1 3 4 3 4" xfId="3964" xr:uid="{00000000-0005-0000-0000-00007B0F0000}"/>
    <cellStyle name="40% - Accent1 3 4 3 5" xfId="3965" xr:uid="{00000000-0005-0000-0000-00007C0F0000}"/>
    <cellStyle name="40% - Accent1 3 4 3 6" xfId="3966" xr:uid="{00000000-0005-0000-0000-00007D0F0000}"/>
    <cellStyle name="40% - Accent1 3 4 4" xfId="3967" xr:uid="{00000000-0005-0000-0000-00007E0F0000}"/>
    <cellStyle name="40% - Accent1 3 4 4 2" xfId="3968" xr:uid="{00000000-0005-0000-0000-00007F0F0000}"/>
    <cellStyle name="40% - Accent1 3 4 4 2 2" xfId="3969" xr:uid="{00000000-0005-0000-0000-0000800F0000}"/>
    <cellStyle name="40% - Accent1 3 4 4 2 3" xfId="3970" xr:uid="{00000000-0005-0000-0000-0000810F0000}"/>
    <cellStyle name="40% - Accent1 3 4 4 2 4" xfId="3971" xr:uid="{00000000-0005-0000-0000-0000820F0000}"/>
    <cellStyle name="40% - Accent1 3 4 4 3" xfId="3972" xr:uid="{00000000-0005-0000-0000-0000830F0000}"/>
    <cellStyle name="40% - Accent1 3 4 4 4" xfId="3973" xr:uid="{00000000-0005-0000-0000-0000840F0000}"/>
    <cellStyle name="40% - Accent1 3 4 4 5" xfId="3974" xr:uid="{00000000-0005-0000-0000-0000850F0000}"/>
    <cellStyle name="40% - Accent1 3 4 5" xfId="3975" xr:uid="{00000000-0005-0000-0000-0000860F0000}"/>
    <cellStyle name="40% - Accent1 3 4 5 2" xfId="3976" xr:uid="{00000000-0005-0000-0000-0000870F0000}"/>
    <cellStyle name="40% - Accent1 3 4 5 2 2" xfId="3977" xr:uid="{00000000-0005-0000-0000-0000880F0000}"/>
    <cellStyle name="40% - Accent1 3 4 5 2 3" xfId="3978" xr:uid="{00000000-0005-0000-0000-0000890F0000}"/>
    <cellStyle name="40% - Accent1 3 4 5 2 4" xfId="3979" xr:uid="{00000000-0005-0000-0000-00008A0F0000}"/>
    <cellStyle name="40% - Accent1 3 4 5 3" xfId="3980" xr:uid="{00000000-0005-0000-0000-00008B0F0000}"/>
    <cellStyle name="40% - Accent1 3 4 5 4" xfId="3981" xr:uid="{00000000-0005-0000-0000-00008C0F0000}"/>
    <cellStyle name="40% - Accent1 3 4 5 5" xfId="3982" xr:uid="{00000000-0005-0000-0000-00008D0F0000}"/>
    <cellStyle name="40% - Accent1 3 4 6" xfId="3983" xr:uid="{00000000-0005-0000-0000-00008E0F0000}"/>
    <cellStyle name="40% - Accent1 3 4 6 2" xfId="3984" xr:uid="{00000000-0005-0000-0000-00008F0F0000}"/>
    <cellStyle name="40% - Accent1 3 4 6 3" xfId="3985" xr:uid="{00000000-0005-0000-0000-0000900F0000}"/>
    <cellStyle name="40% - Accent1 3 4 6 4" xfId="3986" xr:uid="{00000000-0005-0000-0000-0000910F0000}"/>
    <cellStyle name="40% - Accent1 3 4 7" xfId="3987" xr:uid="{00000000-0005-0000-0000-0000920F0000}"/>
    <cellStyle name="40% - Accent1 3 4 8" xfId="3988" xr:uid="{00000000-0005-0000-0000-0000930F0000}"/>
    <cellStyle name="40% - Accent1 3 4 9" xfId="3989" xr:uid="{00000000-0005-0000-0000-0000940F0000}"/>
    <cellStyle name="40% - Accent1 3 5" xfId="3990" xr:uid="{00000000-0005-0000-0000-0000950F0000}"/>
    <cellStyle name="40% - Accent1 3 6" xfId="3991" xr:uid="{00000000-0005-0000-0000-0000960F0000}"/>
    <cellStyle name="40% - Accent1 3 6 2" xfId="3992" xr:uid="{00000000-0005-0000-0000-0000970F0000}"/>
    <cellStyle name="40% - Accent1 3 6 2 2" xfId="3993" xr:uid="{00000000-0005-0000-0000-0000980F0000}"/>
    <cellStyle name="40% - Accent1 3 6 2 2 2" xfId="3994" xr:uid="{00000000-0005-0000-0000-0000990F0000}"/>
    <cellStyle name="40% - Accent1 3 6 2 2 3" xfId="3995" xr:uid="{00000000-0005-0000-0000-00009A0F0000}"/>
    <cellStyle name="40% - Accent1 3 6 2 2 4" xfId="3996" xr:uid="{00000000-0005-0000-0000-00009B0F0000}"/>
    <cellStyle name="40% - Accent1 3 6 2 3" xfId="3997" xr:uid="{00000000-0005-0000-0000-00009C0F0000}"/>
    <cellStyle name="40% - Accent1 3 6 2 4" xfId="3998" xr:uid="{00000000-0005-0000-0000-00009D0F0000}"/>
    <cellStyle name="40% - Accent1 3 6 2 5" xfId="3999" xr:uid="{00000000-0005-0000-0000-00009E0F0000}"/>
    <cellStyle name="40% - Accent1 3 6 3" xfId="4000" xr:uid="{00000000-0005-0000-0000-00009F0F0000}"/>
    <cellStyle name="40% - Accent1 3 6 3 2" xfId="4001" xr:uid="{00000000-0005-0000-0000-0000A00F0000}"/>
    <cellStyle name="40% - Accent1 3 6 3 3" xfId="4002" xr:uid="{00000000-0005-0000-0000-0000A10F0000}"/>
    <cellStyle name="40% - Accent1 3 6 3 4" xfId="4003" xr:uid="{00000000-0005-0000-0000-0000A20F0000}"/>
    <cellStyle name="40% - Accent1 3 6 4" xfId="4004" xr:uid="{00000000-0005-0000-0000-0000A30F0000}"/>
    <cellStyle name="40% - Accent1 3 6 5" xfId="4005" xr:uid="{00000000-0005-0000-0000-0000A40F0000}"/>
    <cellStyle name="40% - Accent1 3 6 6" xfId="4006" xr:uid="{00000000-0005-0000-0000-0000A50F0000}"/>
    <cellStyle name="40% - Accent1 3 7" xfId="4007" xr:uid="{00000000-0005-0000-0000-0000A60F0000}"/>
    <cellStyle name="40% - Accent1 3 7 2" xfId="4008" xr:uid="{00000000-0005-0000-0000-0000A70F0000}"/>
    <cellStyle name="40% - Accent1 3 7 2 2" xfId="4009" xr:uid="{00000000-0005-0000-0000-0000A80F0000}"/>
    <cellStyle name="40% - Accent1 3 7 2 3" xfId="4010" xr:uid="{00000000-0005-0000-0000-0000A90F0000}"/>
    <cellStyle name="40% - Accent1 3 7 2 4" xfId="4011" xr:uid="{00000000-0005-0000-0000-0000AA0F0000}"/>
    <cellStyle name="40% - Accent1 3 7 3" xfId="4012" xr:uid="{00000000-0005-0000-0000-0000AB0F0000}"/>
    <cellStyle name="40% - Accent1 3 7 4" xfId="4013" xr:uid="{00000000-0005-0000-0000-0000AC0F0000}"/>
    <cellStyle name="40% - Accent1 3 7 5" xfId="4014" xr:uid="{00000000-0005-0000-0000-0000AD0F0000}"/>
    <cellStyle name="40% - Accent1 3 8" xfId="4015" xr:uid="{00000000-0005-0000-0000-0000AE0F0000}"/>
    <cellStyle name="40% - Accent1 3 8 2" xfId="4016" xr:uid="{00000000-0005-0000-0000-0000AF0F0000}"/>
    <cellStyle name="40% - Accent1 3 8 3" xfId="4017" xr:uid="{00000000-0005-0000-0000-0000B00F0000}"/>
    <cellStyle name="40% - Accent1 3 8 4" xfId="4018" xr:uid="{00000000-0005-0000-0000-0000B10F0000}"/>
    <cellStyle name="40% - Accent1 3 9" xfId="4019" xr:uid="{00000000-0005-0000-0000-0000B20F0000}"/>
    <cellStyle name="40% - Accent1 4" xfId="4020" xr:uid="{00000000-0005-0000-0000-0000B30F0000}"/>
    <cellStyle name="40% - Accent1 5" xfId="4021" xr:uid="{00000000-0005-0000-0000-0000B40F0000}"/>
    <cellStyle name="40% - Accent1 5 2" xfId="4022" xr:uid="{00000000-0005-0000-0000-0000B50F0000}"/>
    <cellStyle name="40% - Accent1 5 2 2" xfId="4023" xr:uid="{00000000-0005-0000-0000-0000B60F0000}"/>
    <cellStyle name="40% - Accent1 5 2 2 2" xfId="4024" xr:uid="{00000000-0005-0000-0000-0000B70F0000}"/>
    <cellStyle name="40% - Accent1 5 2 2 2 2" xfId="4025" xr:uid="{00000000-0005-0000-0000-0000B80F0000}"/>
    <cellStyle name="40% - Accent1 5 2 2 2 2 2" xfId="4026" xr:uid="{00000000-0005-0000-0000-0000B90F0000}"/>
    <cellStyle name="40% - Accent1 5 2 2 2 2 3" xfId="4027" xr:uid="{00000000-0005-0000-0000-0000BA0F0000}"/>
    <cellStyle name="40% - Accent1 5 2 2 2 2 4" xfId="4028" xr:uid="{00000000-0005-0000-0000-0000BB0F0000}"/>
    <cellStyle name="40% - Accent1 5 2 2 2 3" xfId="4029" xr:uid="{00000000-0005-0000-0000-0000BC0F0000}"/>
    <cellStyle name="40% - Accent1 5 2 2 2 4" xfId="4030" xr:uid="{00000000-0005-0000-0000-0000BD0F0000}"/>
    <cellStyle name="40% - Accent1 5 2 2 2 5" xfId="4031" xr:uid="{00000000-0005-0000-0000-0000BE0F0000}"/>
    <cellStyle name="40% - Accent1 5 2 2 3" xfId="4032" xr:uid="{00000000-0005-0000-0000-0000BF0F0000}"/>
    <cellStyle name="40% - Accent1 5 2 2 3 2" xfId="4033" xr:uid="{00000000-0005-0000-0000-0000C00F0000}"/>
    <cellStyle name="40% - Accent1 5 2 2 3 3" xfId="4034" xr:uid="{00000000-0005-0000-0000-0000C10F0000}"/>
    <cellStyle name="40% - Accent1 5 2 2 3 4" xfId="4035" xr:uid="{00000000-0005-0000-0000-0000C20F0000}"/>
    <cellStyle name="40% - Accent1 5 2 2 4" xfId="4036" xr:uid="{00000000-0005-0000-0000-0000C30F0000}"/>
    <cellStyle name="40% - Accent1 5 2 2 5" xfId="4037" xr:uid="{00000000-0005-0000-0000-0000C40F0000}"/>
    <cellStyle name="40% - Accent1 5 2 2 6" xfId="4038" xr:uid="{00000000-0005-0000-0000-0000C50F0000}"/>
    <cellStyle name="40% - Accent1 5 2 3" xfId="4039" xr:uid="{00000000-0005-0000-0000-0000C60F0000}"/>
    <cellStyle name="40% - Accent1 5 2 3 2" xfId="4040" xr:uid="{00000000-0005-0000-0000-0000C70F0000}"/>
    <cellStyle name="40% - Accent1 5 2 3 2 2" xfId="4041" xr:uid="{00000000-0005-0000-0000-0000C80F0000}"/>
    <cellStyle name="40% - Accent1 5 2 3 2 3" xfId="4042" xr:uid="{00000000-0005-0000-0000-0000C90F0000}"/>
    <cellStyle name="40% - Accent1 5 2 3 2 4" xfId="4043" xr:uid="{00000000-0005-0000-0000-0000CA0F0000}"/>
    <cellStyle name="40% - Accent1 5 2 3 3" xfId="4044" xr:uid="{00000000-0005-0000-0000-0000CB0F0000}"/>
    <cellStyle name="40% - Accent1 5 2 3 4" xfId="4045" xr:uid="{00000000-0005-0000-0000-0000CC0F0000}"/>
    <cellStyle name="40% - Accent1 5 2 3 5" xfId="4046" xr:uid="{00000000-0005-0000-0000-0000CD0F0000}"/>
    <cellStyle name="40% - Accent1 5 2 4" xfId="4047" xr:uid="{00000000-0005-0000-0000-0000CE0F0000}"/>
    <cellStyle name="40% - Accent1 5 2 4 2" xfId="4048" xr:uid="{00000000-0005-0000-0000-0000CF0F0000}"/>
    <cellStyle name="40% - Accent1 5 2 4 2 2" xfId="4049" xr:uid="{00000000-0005-0000-0000-0000D00F0000}"/>
    <cellStyle name="40% - Accent1 5 2 4 2 3" xfId="4050" xr:uid="{00000000-0005-0000-0000-0000D10F0000}"/>
    <cellStyle name="40% - Accent1 5 2 4 2 4" xfId="4051" xr:uid="{00000000-0005-0000-0000-0000D20F0000}"/>
    <cellStyle name="40% - Accent1 5 2 4 3" xfId="4052" xr:uid="{00000000-0005-0000-0000-0000D30F0000}"/>
    <cellStyle name="40% - Accent1 5 2 4 4" xfId="4053" xr:uid="{00000000-0005-0000-0000-0000D40F0000}"/>
    <cellStyle name="40% - Accent1 5 2 4 5" xfId="4054" xr:uid="{00000000-0005-0000-0000-0000D50F0000}"/>
    <cellStyle name="40% - Accent1 5 2 5" xfId="4055" xr:uid="{00000000-0005-0000-0000-0000D60F0000}"/>
    <cellStyle name="40% - Accent1 5 2 5 2" xfId="4056" xr:uid="{00000000-0005-0000-0000-0000D70F0000}"/>
    <cellStyle name="40% - Accent1 5 2 5 3" xfId="4057" xr:uid="{00000000-0005-0000-0000-0000D80F0000}"/>
    <cellStyle name="40% - Accent1 5 2 5 4" xfId="4058" xr:uid="{00000000-0005-0000-0000-0000D90F0000}"/>
    <cellStyle name="40% - Accent1 5 2 6" xfId="4059" xr:uid="{00000000-0005-0000-0000-0000DA0F0000}"/>
    <cellStyle name="40% - Accent1 5 2 7" xfId="4060" xr:uid="{00000000-0005-0000-0000-0000DB0F0000}"/>
    <cellStyle name="40% - Accent1 5 2 8" xfId="4061" xr:uid="{00000000-0005-0000-0000-0000DC0F0000}"/>
    <cellStyle name="40% - Accent1 5 3" xfId="4062" xr:uid="{00000000-0005-0000-0000-0000DD0F0000}"/>
    <cellStyle name="40% - Accent1 5 3 2" xfId="4063" xr:uid="{00000000-0005-0000-0000-0000DE0F0000}"/>
    <cellStyle name="40% - Accent1 5 3 2 2" xfId="4064" xr:uid="{00000000-0005-0000-0000-0000DF0F0000}"/>
    <cellStyle name="40% - Accent1 5 3 2 2 2" xfId="4065" xr:uid="{00000000-0005-0000-0000-0000E00F0000}"/>
    <cellStyle name="40% - Accent1 5 3 2 2 3" xfId="4066" xr:uid="{00000000-0005-0000-0000-0000E10F0000}"/>
    <cellStyle name="40% - Accent1 5 3 2 2 4" xfId="4067" xr:uid="{00000000-0005-0000-0000-0000E20F0000}"/>
    <cellStyle name="40% - Accent1 5 3 2 3" xfId="4068" xr:uid="{00000000-0005-0000-0000-0000E30F0000}"/>
    <cellStyle name="40% - Accent1 5 3 2 4" xfId="4069" xr:uid="{00000000-0005-0000-0000-0000E40F0000}"/>
    <cellStyle name="40% - Accent1 5 3 2 5" xfId="4070" xr:uid="{00000000-0005-0000-0000-0000E50F0000}"/>
    <cellStyle name="40% - Accent1 5 3 3" xfId="4071" xr:uid="{00000000-0005-0000-0000-0000E60F0000}"/>
    <cellStyle name="40% - Accent1 5 3 3 2" xfId="4072" xr:uid="{00000000-0005-0000-0000-0000E70F0000}"/>
    <cellStyle name="40% - Accent1 5 3 3 3" xfId="4073" xr:uid="{00000000-0005-0000-0000-0000E80F0000}"/>
    <cellStyle name="40% - Accent1 5 3 3 4" xfId="4074" xr:uid="{00000000-0005-0000-0000-0000E90F0000}"/>
    <cellStyle name="40% - Accent1 5 3 4" xfId="4075" xr:uid="{00000000-0005-0000-0000-0000EA0F0000}"/>
    <cellStyle name="40% - Accent1 5 3 5" xfId="4076" xr:uid="{00000000-0005-0000-0000-0000EB0F0000}"/>
    <cellStyle name="40% - Accent1 5 3 6" xfId="4077" xr:uid="{00000000-0005-0000-0000-0000EC0F0000}"/>
    <cellStyle name="40% - Accent1 5 4" xfId="4078" xr:uid="{00000000-0005-0000-0000-0000ED0F0000}"/>
    <cellStyle name="40% - Accent1 5 4 2" xfId="4079" xr:uid="{00000000-0005-0000-0000-0000EE0F0000}"/>
    <cellStyle name="40% - Accent1 5 4 2 2" xfId="4080" xr:uid="{00000000-0005-0000-0000-0000EF0F0000}"/>
    <cellStyle name="40% - Accent1 5 4 2 3" xfId="4081" xr:uid="{00000000-0005-0000-0000-0000F00F0000}"/>
    <cellStyle name="40% - Accent1 5 4 2 4" xfId="4082" xr:uid="{00000000-0005-0000-0000-0000F10F0000}"/>
    <cellStyle name="40% - Accent1 5 4 3" xfId="4083" xr:uid="{00000000-0005-0000-0000-0000F20F0000}"/>
    <cellStyle name="40% - Accent1 5 4 4" xfId="4084" xr:uid="{00000000-0005-0000-0000-0000F30F0000}"/>
    <cellStyle name="40% - Accent1 5 4 5" xfId="4085" xr:uid="{00000000-0005-0000-0000-0000F40F0000}"/>
    <cellStyle name="40% - Accent1 5 5" xfId="4086" xr:uid="{00000000-0005-0000-0000-0000F50F0000}"/>
    <cellStyle name="40% - Accent1 5 5 2" xfId="4087" xr:uid="{00000000-0005-0000-0000-0000F60F0000}"/>
    <cellStyle name="40% - Accent1 5 5 2 2" xfId="4088" xr:uid="{00000000-0005-0000-0000-0000F70F0000}"/>
    <cellStyle name="40% - Accent1 5 5 2 3" xfId="4089" xr:uid="{00000000-0005-0000-0000-0000F80F0000}"/>
    <cellStyle name="40% - Accent1 5 5 2 4" xfId="4090" xr:uid="{00000000-0005-0000-0000-0000F90F0000}"/>
    <cellStyle name="40% - Accent1 5 5 3" xfId="4091" xr:uid="{00000000-0005-0000-0000-0000FA0F0000}"/>
    <cellStyle name="40% - Accent1 5 5 4" xfId="4092" xr:uid="{00000000-0005-0000-0000-0000FB0F0000}"/>
    <cellStyle name="40% - Accent1 5 5 5" xfId="4093" xr:uid="{00000000-0005-0000-0000-0000FC0F0000}"/>
    <cellStyle name="40% - Accent1 5 6" xfId="4094" xr:uid="{00000000-0005-0000-0000-0000FD0F0000}"/>
    <cellStyle name="40% - Accent1 5 6 2" xfId="4095" xr:uid="{00000000-0005-0000-0000-0000FE0F0000}"/>
    <cellStyle name="40% - Accent1 5 6 3" xfId="4096" xr:uid="{00000000-0005-0000-0000-0000FF0F0000}"/>
    <cellStyle name="40% - Accent1 5 6 4" xfId="4097" xr:uid="{00000000-0005-0000-0000-000000100000}"/>
    <cellStyle name="40% - Accent1 5 7" xfId="4098" xr:uid="{00000000-0005-0000-0000-000001100000}"/>
    <cellStyle name="40% - Accent1 5 8" xfId="4099" xr:uid="{00000000-0005-0000-0000-000002100000}"/>
    <cellStyle name="40% - Accent1 5 9" xfId="4100" xr:uid="{00000000-0005-0000-0000-000003100000}"/>
    <cellStyle name="40% - Accent1 6" xfId="4101" xr:uid="{00000000-0005-0000-0000-000004100000}"/>
    <cellStyle name="40% - Accent1 6 2" xfId="4102" xr:uid="{00000000-0005-0000-0000-000005100000}"/>
    <cellStyle name="40% - Accent1 6 2 2" xfId="4103" xr:uid="{00000000-0005-0000-0000-000006100000}"/>
    <cellStyle name="40% - Accent1 6 2 2 2" xfId="4104" xr:uid="{00000000-0005-0000-0000-000007100000}"/>
    <cellStyle name="40% - Accent1 6 2 2 2 2" xfId="4105" xr:uid="{00000000-0005-0000-0000-000008100000}"/>
    <cellStyle name="40% - Accent1 6 2 2 2 2 2" xfId="4106" xr:uid="{00000000-0005-0000-0000-000009100000}"/>
    <cellStyle name="40% - Accent1 6 2 2 2 2 3" xfId="4107" xr:uid="{00000000-0005-0000-0000-00000A100000}"/>
    <cellStyle name="40% - Accent1 6 2 2 2 2 4" xfId="4108" xr:uid="{00000000-0005-0000-0000-00000B100000}"/>
    <cellStyle name="40% - Accent1 6 2 2 2 3" xfId="4109" xr:uid="{00000000-0005-0000-0000-00000C100000}"/>
    <cellStyle name="40% - Accent1 6 2 2 2 4" xfId="4110" xr:uid="{00000000-0005-0000-0000-00000D100000}"/>
    <cellStyle name="40% - Accent1 6 2 2 2 5" xfId="4111" xr:uid="{00000000-0005-0000-0000-00000E100000}"/>
    <cellStyle name="40% - Accent1 6 2 2 3" xfId="4112" xr:uid="{00000000-0005-0000-0000-00000F100000}"/>
    <cellStyle name="40% - Accent1 6 2 2 3 2" xfId="4113" xr:uid="{00000000-0005-0000-0000-000010100000}"/>
    <cellStyle name="40% - Accent1 6 2 2 3 3" xfId="4114" xr:uid="{00000000-0005-0000-0000-000011100000}"/>
    <cellStyle name="40% - Accent1 6 2 2 3 4" xfId="4115" xr:uid="{00000000-0005-0000-0000-000012100000}"/>
    <cellStyle name="40% - Accent1 6 2 2 4" xfId="4116" xr:uid="{00000000-0005-0000-0000-000013100000}"/>
    <cellStyle name="40% - Accent1 6 2 2 5" xfId="4117" xr:uid="{00000000-0005-0000-0000-000014100000}"/>
    <cellStyle name="40% - Accent1 6 2 2 6" xfId="4118" xr:uid="{00000000-0005-0000-0000-000015100000}"/>
    <cellStyle name="40% - Accent1 6 2 3" xfId="4119" xr:uid="{00000000-0005-0000-0000-000016100000}"/>
    <cellStyle name="40% - Accent1 6 2 3 2" xfId="4120" xr:uid="{00000000-0005-0000-0000-000017100000}"/>
    <cellStyle name="40% - Accent1 6 2 3 2 2" xfId="4121" xr:uid="{00000000-0005-0000-0000-000018100000}"/>
    <cellStyle name="40% - Accent1 6 2 3 2 3" xfId="4122" xr:uid="{00000000-0005-0000-0000-000019100000}"/>
    <cellStyle name="40% - Accent1 6 2 3 2 4" xfId="4123" xr:uid="{00000000-0005-0000-0000-00001A100000}"/>
    <cellStyle name="40% - Accent1 6 2 3 3" xfId="4124" xr:uid="{00000000-0005-0000-0000-00001B100000}"/>
    <cellStyle name="40% - Accent1 6 2 3 4" xfId="4125" xr:uid="{00000000-0005-0000-0000-00001C100000}"/>
    <cellStyle name="40% - Accent1 6 2 3 5" xfId="4126" xr:uid="{00000000-0005-0000-0000-00001D100000}"/>
    <cellStyle name="40% - Accent1 6 2 4" xfId="4127" xr:uid="{00000000-0005-0000-0000-00001E100000}"/>
    <cellStyle name="40% - Accent1 6 2 4 2" xfId="4128" xr:uid="{00000000-0005-0000-0000-00001F100000}"/>
    <cellStyle name="40% - Accent1 6 2 4 2 2" xfId="4129" xr:uid="{00000000-0005-0000-0000-000020100000}"/>
    <cellStyle name="40% - Accent1 6 2 4 2 3" xfId="4130" xr:uid="{00000000-0005-0000-0000-000021100000}"/>
    <cellStyle name="40% - Accent1 6 2 4 2 4" xfId="4131" xr:uid="{00000000-0005-0000-0000-000022100000}"/>
    <cellStyle name="40% - Accent1 6 2 4 3" xfId="4132" xr:uid="{00000000-0005-0000-0000-000023100000}"/>
    <cellStyle name="40% - Accent1 6 2 4 4" xfId="4133" xr:uid="{00000000-0005-0000-0000-000024100000}"/>
    <cellStyle name="40% - Accent1 6 2 4 5" xfId="4134" xr:uid="{00000000-0005-0000-0000-000025100000}"/>
    <cellStyle name="40% - Accent1 6 2 5" xfId="4135" xr:uid="{00000000-0005-0000-0000-000026100000}"/>
    <cellStyle name="40% - Accent1 6 2 5 2" xfId="4136" xr:uid="{00000000-0005-0000-0000-000027100000}"/>
    <cellStyle name="40% - Accent1 6 2 5 3" xfId="4137" xr:uid="{00000000-0005-0000-0000-000028100000}"/>
    <cellStyle name="40% - Accent1 6 2 5 4" xfId="4138" xr:uid="{00000000-0005-0000-0000-000029100000}"/>
    <cellStyle name="40% - Accent1 6 2 6" xfId="4139" xr:uid="{00000000-0005-0000-0000-00002A100000}"/>
    <cellStyle name="40% - Accent1 6 2 7" xfId="4140" xr:uid="{00000000-0005-0000-0000-00002B100000}"/>
    <cellStyle name="40% - Accent1 6 2 8" xfId="4141" xr:uid="{00000000-0005-0000-0000-00002C100000}"/>
    <cellStyle name="40% - Accent1 6 3" xfId="4142" xr:uid="{00000000-0005-0000-0000-00002D100000}"/>
    <cellStyle name="40% - Accent1 6 3 2" xfId="4143" xr:uid="{00000000-0005-0000-0000-00002E100000}"/>
    <cellStyle name="40% - Accent1 6 3 2 2" xfId="4144" xr:uid="{00000000-0005-0000-0000-00002F100000}"/>
    <cellStyle name="40% - Accent1 6 3 2 2 2" xfId="4145" xr:uid="{00000000-0005-0000-0000-000030100000}"/>
    <cellStyle name="40% - Accent1 6 3 2 2 3" xfId="4146" xr:uid="{00000000-0005-0000-0000-000031100000}"/>
    <cellStyle name="40% - Accent1 6 3 2 2 4" xfId="4147" xr:uid="{00000000-0005-0000-0000-000032100000}"/>
    <cellStyle name="40% - Accent1 6 3 2 3" xfId="4148" xr:uid="{00000000-0005-0000-0000-000033100000}"/>
    <cellStyle name="40% - Accent1 6 3 2 4" xfId="4149" xr:uid="{00000000-0005-0000-0000-000034100000}"/>
    <cellStyle name="40% - Accent1 6 3 2 5" xfId="4150" xr:uid="{00000000-0005-0000-0000-000035100000}"/>
    <cellStyle name="40% - Accent1 6 3 3" xfId="4151" xr:uid="{00000000-0005-0000-0000-000036100000}"/>
    <cellStyle name="40% - Accent1 6 3 3 2" xfId="4152" xr:uid="{00000000-0005-0000-0000-000037100000}"/>
    <cellStyle name="40% - Accent1 6 3 3 3" xfId="4153" xr:uid="{00000000-0005-0000-0000-000038100000}"/>
    <cellStyle name="40% - Accent1 6 3 3 4" xfId="4154" xr:uid="{00000000-0005-0000-0000-000039100000}"/>
    <cellStyle name="40% - Accent1 6 3 4" xfId="4155" xr:uid="{00000000-0005-0000-0000-00003A100000}"/>
    <cellStyle name="40% - Accent1 6 3 5" xfId="4156" xr:uid="{00000000-0005-0000-0000-00003B100000}"/>
    <cellStyle name="40% - Accent1 6 3 6" xfId="4157" xr:uid="{00000000-0005-0000-0000-00003C100000}"/>
    <cellStyle name="40% - Accent1 6 4" xfId="4158" xr:uid="{00000000-0005-0000-0000-00003D100000}"/>
    <cellStyle name="40% - Accent1 6 4 2" xfId="4159" xr:uid="{00000000-0005-0000-0000-00003E100000}"/>
    <cellStyle name="40% - Accent1 6 4 2 2" xfId="4160" xr:uid="{00000000-0005-0000-0000-00003F100000}"/>
    <cellStyle name="40% - Accent1 6 4 2 3" xfId="4161" xr:uid="{00000000-0005-0000-0000-000040100000}"/>
    <cellStyle name="40% - Accent1 6 4 2 4" xfId="4162" xr:uid="{00000000-0005-0000-0000-000041100000}"/>
    <cellStyle name="40% - Accent1 6 4 3" xfId="4163" xr:uid="{00000000-0005-0000-0000-000042100000}"/>
    <cellStyle name="40% - Accent1 6 4 4" xfId="4164" xr:uid="{00000000-0005-0000-0000-000043100000}"/>
    <cellStyle name="40% - Accent1 6 4 5" xfId="4165" xr:uid="{00000000-0005-0000-0000-000044100000}"/>
    <cellStyle name="40% - Accent1 6 5" xfId="4166" xr:uid="{00000000-0005-0000-0000-000045100000}"/>
    <cellStyle name="40% - Accent1 6 5 2" xfId="4167" xr:uid="{00000000-0005-0000-0000-000046100000}"/>
    <cellStyle name="40% - Accent1 6 5 2 2" xfId="4168" xr:uid="{00000000-0005-0000-0000-000047100000}"/>
    <cellStyle name="40% - Accent1 6 5 2 3" xfId="4169" xr:uid="{00000000-0005-0000-0000-000048100000}"/>
    <cellStyle name="40% - Accent1 6 5 2 4" xfId="4170" xr:uid="{00000000-0005-0000-0000-000049100000}"/>
    <cellStyle name="40% - Accent1 6 5 3" xfId="4171" xr:uid="{00000000-0005-0000-0000-00004A100000}"/>
    <cellStyle name="40% - Accent1 6 5 4" xfId="4172" xr:uid="{00000000-0005-0000-0000-00004B100000}"/>
    <cellStyle name="40% - Accent1 6 5 5" xfId="4173" xr:uid="{00000000-0005-0000-0000-00004C100000}"/>
    <cellStyle name="40% - Accent1 6 6" xfId="4174" xr:uid="{00000000-0005-0000-0000-00004D100000}"/>
    <cellStyle name="40% - Accent1 6 6 2" xfId="4175" xr:uid="{00000000-0005-0000-0000-00004E100000}"/>
    <cellStyle name="40% - Accent1 6 6 3" xfId="4176" xr:uid="{00000000-0005-0000-0000-00004F100000}"/>
    <cellStyle name="40% - Accent1 6 6 4" xfId="4177" xr:uid="{00000000-0005-0000-0000-000050100000}"/>
    <cellStyle name="40% - Accent1 6 7" xfId="4178" xr:uid="{00000000-0005-0000-0000-000051100000}"/>
    <cellStyle name="40% - Accent1 6 8" xfId="4179" xr:uid="{00000000-0005-0000-0000-000052100000}"/>
    <cellStyle name="40% - Accent1 6 9" xfId="4180" xr:uid="{00000000-0005-0000-0000-000053100000}"/>
    <cellStyle name="40% - Accent1 7" xfId="4181" xr:uid="{00000000-0005-0000-0000-000054100000}"/>
    <cellStyle name="40% - Accent1 8" xfId="4182" xr:uid="{00000000-0005-0000-0000-000055100000}"/>
    <cellStyle name="40% - Accent1 8 2" xfId="4183" xr:uid="{00000000-0005-0000-0000-000056100000}"/>
    <cellStyle name="40% - Accent1 8 3" xfId="4184" xr:uid="{00000000-0005-0000-0000-000057100000}"/>
    <cellStyle name="40% - Accent1 8 3 2" xfId="4185" xr:uid="{00000000-0005-0000-0000-000058100000}"/>
    <cellStyle name="40% - Accent1 8 3 2 2" xfId="4186" xr:uid="{00000000-0005-0000-0000-000059100000}"/>
    <cellStyle name="40% - Accent1 8 3 2 2 2" xfId="4187" xr:uid="{00000000-0005-0000-0000-00005A100000}"/>
    <cellStyle name="40% - Accent1 8 3 2 2 3" xfId="4188" xr:uid="{00000000-0005-0000-0000-00005B100000}"/>
    <cellStyle name="40% - Accent1 8 3 2 2 4" xfId="4189" xr:uid="{00000000-0005-0000-0000-00005C100000}"/>
    <cellStyle name="40% - Accent1 8 3 2 3" xfId="4190" xr:uid="{00000000-0005-0000-0000-00005D100000}"/>
    <cellStyle name="40% - Accent1 8 3 2 4" xfId="4191" xr:uid="{00000000-0005-0000-0000-00005E100000}"/>
    <cellStyle name="40% - Accent1 8 3 2 5" xfId="4192" xr:uid="{00000000-0005-0000-0000-00005F100000}"/>
    <cellStyle name="40% - Accent1 8 3 3" xfId="4193" xr:uid="{00000000-0005-0000-0000-000060100000}"/>
    <cellStyle name="40% - Accent1 8 3 3 2" xfId="4194" xr:uid="{00000000-0005-0000-0000-000061100000}"/>
    <cellStyle name="40% - Accent1 8 3 3 3" xfId="4195" xr:uid="{00000000-0005-0000-0000-000062100000}"/>
    <cellStyle name="40% - Accent1 8 3 3 4" xfId="4196" xr:uid="{00000000-0005-0000-0000-000063100000}"/>
    <cellStyle name="40% - Accent1 8 3 4" xfId="4197" xr:uid="{00000000-0005-0000-0000-000064100000}"/>
    <cellStyle name="40% - Accent1 8 3 5" xfId="4198" xr:uid="{00000000-0005-0000-0000-000065100000}"/>
    <cellStyle name="40% - Accent1 8 3 6" xfId="4199" xr:uid="{00000000-0005-0000-0000-000066100000}"/>
    <cellStyle name="40% - Accent1 8 4" xfId="4200" xr:uid="{00000000-0005-0000-0000-000067100000}"/>
    <cellStyle name="40% - Accent1 8 4 2" xfId="4201" xr:uid="{00000000-0005-0000-0000-000068100000}"/>
    <cellStyle name="40% - Accent1 8 4 2 2" xfId="4202" xr:uid="{00000000-0005-0000-0000-000069100000}"/>
    <cellStyle name="40% - Accent1 8 4 2 3" xfId="4203" xr:uid="{00000000-0005-0000-0000-00006A100000}"/>
    <cellStyle name="40% - Accent1 8 4 2 4" xfId="4204" xr:uid="{00000000-0005-0000-0000-00006B100000}"/>
    <cellStyle name="40% - Accent1 8 4 3" xfId="4205" xr:uid="{00000000-0005-0000-0000-00006C100000}"/>
    <cellStyle name="40% - Accent1 8 4 4" xfId="4206" xr:uid="{00000000-0005-0000-0000-00006D100000}"/>
    <cellStyle name="40% - Accent1 8 4 5" xfId="4207" xr:uid="{00000000-0005-0000-0000-00006E100000}"/>
    <cellStyle name="40% - Accent1 8 5" xfId="4208" xr:uid="{00000000-0005-0000-0000-00006F100000}"/>
    <cellStyle name="40% - Accent1 8 5 2" xfId="4209" xr:uid="{00000000-0005-0000-0000-000070100000}"/>
    <cellStyle name="40% - Accent1 8 5 2 2" xfId="4210" xr:uid="{00000000-0005-0000-0000-000071100000}"/>
    <cellStyle name="40% - Accent1 8 5 2 3" xfId="4211" xr:uid="{00000000-0005-0000-0000-000072100000}"/>
    <cellStyle name="40% - Accent1 8 5 2 4" xfId="4212" xr:uid="{00000000-0005-0000-0000-000073100000}"/>
    <cellStyle name="40% - Accent1 8 5 3" xfId="4213" xr:uid="{00000000-0005-0000-0000-000074100000}"/>
    <cellStyle name="40% - Accent1 8 5 4" xfId="4214" xr:uid="{00000000-0005-0000-0000-000075100000}"/>
    <cellStyle name="40% - Accent1 8 5 5" xfId="4215" xr:uid="{00000000-0005-0000-0000-000076100000}"/>
    <cellStyle name="40% - Accent1 8 6" xfId="4216" xr:uid="{00000000-0005-0000-0000-000077100000}"/>
    <cellStyle name="40% - Accent1 8 6 2" xfId="4217" xr:uid="{00000000-0005-0000-0000-000078100000}"/>
    <cellStyle name="40% - Accent1 8 6 3" xfId="4218" xr:uid="{00000000-0005-0000-0000-000079100000}"/>
    <cellStyle name="40% - Accent1 8 6 4" xfId="4219" xr:uid="{00000000-0005-0000-0000-00007A100000}"/>
    <cellStyle name="40% - Accent1 8 7" xfId="4220" xr:uid="{00000000-0005-0000-0000-00007B100000}"/>
    <cellStyle name="40% - Accent1 8 8" xfId="4221" xr:uid="{00000000-0005-0000-0000-00007C100000}"/>
    <cellStyle name="40% - Accent1 8 9" xfId="4222" xr:uid="{00000000-0005-0000-0000-00007D100000}"/>
    <cellStyle name="40% - Accent1 9" xfId="4223" xr:uid="{00000000-0005-0000-0000-00007E100000}"/>
    <cellStyle name="40% - Accent1 9 2" xfId="4224" xr:uid="{00000000-0005-0000-0000-00007F100000}"/>
    <cellStyle name="40% - Accent1 9 2 2" xfId="4225" xr:uid="{00000000-0005-0000-0000-000080100000}"/>
    <cellStyle name="40% - Accent1 9 2 2 2" xfId="4226" xr:uid="{00000000-0005-0000-0000-000081100000}"/>
    <cellStyle name="40% - Accent1 9 2 2 2 2" xfId="4227" xr:uid="{00000000-0005-0000-0000-000082100000}"/>
    <cellStyle name="40% - Accent1 9 2 2 2 3" xfId="4228" xr:uid="{00000000-0005-0000-0000-000083100000}"/>
    <cellStyle name="40% - Accent1 9 2 2 2 4" xfId="4229" xr:uid="{00000000-0005-0000-0000-000084100000}"/>
    <cellStyle name="40% - Accent1 9 2 2 3" xfId="4230" xr:uid="{00000000-0005-0000-0000-000085100000}"/>
    <cellStyle name="40% - Accent1 9 2 2 4" xfId="4231" xr:uid="{00000000-0005-0000-0000-000086100000}"/>
    <cellStyle name="40% - Accent1 9 2 2 5" xfId="4232" xr:uid="{00000000-0005-0000-0000-000087100000}"/>
    <cellStyle name="40% - Accent1 9 2 3" xfId="4233" xr:uid="{00000000-0005-0000-0000-000088100000}"/>
    <cellStyle name="40% - Accent1 9 2 3 2" xfId="4234" xr:uid="{00000000-0005-0000-0000-000089100000}"/>
    <cellStyle name="40% - Accent1 9 2 3 3" xfId="4235" xr:uid="{00000000-0005-0000-0000-00008A100000}"/>
    <cellStyle name="40% - Accent1 9 2 3 4" xfId="4236" xr:uid="{00000000-0005-0000-0000-00008B100000}"/>
    <cellStyle name="40% - Accent1 9 2 4" xfId="4237" xr:uid="{00000000-0005-0000-0000-00008C100000}"/>
    <cellStyle name="40% - Accent1 9 2 5" xfId="4238" xr:uid="{00000000-0005-0000-0000-00008D100000}"/>
    <cellStyle name="40% - Accent1 9 2 6" xfId="4239" xr:uid="{00000000-0005-0000-0000-00008E100000}"/>
    <cellStyle name="40% - Accent1 9 3" xfId="4240" xr:uid="{00000000-0005-0000-0000-00008F100000}"/>
    <cellStyle name="40% - Accent1 9 3 2" xfId="4241" xr:uid="{00000000-0005-0000-0000-000090100000}"/>
    <cellStyle name="40% - Accent1 9 3 2 2" xfId="4242" xr:uid="{00000000-0005-0000-0000-000091100000}"/>
    <cellStyle name="40% - Accent1 9 3 2 3" xfId="4243" xr:uid="{00000000-0005-0000-0000-000092100000}"/>
    <cellStyle name="40% - Accent1 9 3 2 4" xfId="4244" xr:uid="{00000000-0005-0000-0000-000093100000}"/>
    <cellStyle name="40% - Accent1 9 3 3" xfId="4245" xr:uid="{00000000-0005-0000-0000-000094100000}"/>
    <cellStyle name="40% - Accent1 9 3 4" xfId="4246" xr:uid="{00000000-0005-0000-0000-000095100000}"/>
    <cellStyle name="40% - Accent1 9 3 5" xfId="4247" xr:uid="{00000000-0005-0000-0000-000096100000}"/>
    <cellStyle name="40% - Accent1 9 4" xfId="4248" xr:uid="{00000000-0005-0000-0000-000097100000}"/>
    <cellStyle name="40% - Accent1 9 4 2" xfId="4249" xr:uid="{00000000-0005-0000-0000-000098100000}"/>
    <cellStyle name="40% - Accent1 9 4 2 2" xfId="4250" xr:uid="{00000000-0005-0000-0000-000099100000}"/>
    <cellStyle name="40% - Accent1 9 4 2 3" xfId="4251" xr:uid="{00000000-0005-0000-0000-00009A100000}"/>
    <cellStyle name="40% - Accent1 9 4 2 4" xfId="4252" xr:uid="{00000000-0005-0000-0000-00009B100000}"/>
    <cellStyle name="40% - Accent1 9 4 3" xfId="4253" xr:uid="{00000000-0005-0000-0000-00009C100000}"/>
    <cellStyle name="40% - Accent1 9 4 4" xfId="4254" xr:uid="{00000000-0005-0000-0000-00009D100000}"/>
    <cellStyle name="40% - Accent1 9 4 5" xfId="4255" xr:uid="{00000000-0005-0000-0000-00009E100000}"/>
    <cellStyle name="40% - Accent1 9 5" xfId="4256" xr:uid="{00000000-0005-0000-0000-00009F100000}"/>
    <cellStyle name="40% - Accent1 9 5 2" xfId="4257" xr:uid="{00000000-0005-0000-0000-0000A0100000}"/>
    <cellStyle name="40% - Accent1 9 5 3" xfId="4258" xr:uid="{00000000-0005-0000-0000-0000A1100000}"/>
    <cellStyle name="40% - Accent1 9 5 4" xfId="4259" xr:uid="{00000000-0005-0000-0000-0000A2100000}"/>
    <cellStyle name="40% - Accent1 9 6" xfId="4260" xr:uid="{00000000-0005-0000-0000-0000A3100000}"/>
    <cellStyle name="40% - Accent1 9 7" xfId="4261" xr:uid="{00000000-0005-0000-0000-0000A4100000}"/>
    <cellStyle name="40% - Accent1 9 8" xfId="4262" xr:uid="{00000000-0005-0000-0000-0000A5100000}"/>
    <cellStyle name="40% - Accent2 10" xfId="4263" xr:uid="{00000000-0005-0000-0000-0000A6100000}"/>
    <cellStyle name="40% - Accent2 10 2" xfId="4264" xr:uid="{00000000-0005-0000-0000-0000A7100000}"/>
    <cellStyle name="40% - Accent2 10 2 2" xfId="4265" xr:uid="{00000000-0005-0000-0000-0000A8100000}"/>
    <cellStyle name="40% - Accent2 10 2 2 2" xfId="4266" xr:uid="{00000000-0005-0000-0000-0000A9100000}"/>
    <cellStyle name="40% - Accent2 10 2 2 3" xfId="4267" xr:uid="{00000000-0005-0000-0000-0000AA100000}"/>
    <cellStyle name="40% - Accent2 10 2 2 4" xfId="4268" xr:uid="{00000000-0005-0000-0000-0000AB100000}"/>
    <cellStyle name="40% - Accent2 10 2 3" xfId="4269" xr:uid="{00000000-0005-0000-0000-0000AC100000}"/>
    <cellStyle name="40% - Accent2 10 2 4" xfId="4270" xr:uid="{00000000-0005-0000-0000-0000AD100000}"/>
    <cellStyle name="40% - Accent2 10 2 5" xfId="4271" xr:uid="{00000000-0005-0000-0000-0000AE100000}"/>
    <cellStyle name="40% - Accent2 10 3" xfId="4272" xr:uid="{00000000-0005-0000-0000-0000AF100000}"/>
    <cellStyle name="40% - Accent2 10 3 2" xfId="4273" xr:uid="{00000000-0005-0000-0000-0000B0100000}"/>
    <cellStyle name="40% - Accent2 10 3 3" xfId="4274" xr:uid="{00000000-0005-0000-0000-0000B1100000}"/>
    <cellStyle name="40% - Accent2 10 3 4" xfId="4275" xr:uid="{00000000-0005-0000-0000-0000B2100000}"/>
    <cellStyle name="40% - Accent2 10 4" xfId="4276" xr:uid="{00000000-0005-0000-0000-0000B3100000}"/>
    <cellStyle name="40% - Accent2 10 5" xfId="4277" xr:uid="{00000000-0005-0000-0000-0000B4100000}"/>
    <cellStyle name="40% - Accent2 10 6" xfId="4278" xr:uid="{00000000-0005-0000-0000-0000B5100000}"/>
    <cellStyle name="40% - Accent2 11" xfId="4279" xr:uid="{00000000-0005-0000-0000-0000B6100000}"/>
    <cellStyle name="40% - Accent2 11 2" xfId="4280" xr:uid="{00000000-0005-0000-0000-0000B7100000}"/>
    <cellStyle name="40% - Accent2 11 2 2" xfId="4281" xr:uid="{00000000-0005-0000-0000-0000B8100000}"/>
    <cellStyle name="40% - Accent2 11 2 2 2" xfId="4282" xr:uid="{00000000-0005-0000-0000-0000B9100000}"/>
    <cellStyle name="40% - Accent2 11 2 2 3" xfId="4283" xr:uid="{00000000-0005-0000-0000-0000BA100000}"/>
    <cellStyle name="40% - Accent2 11 2 2 4" xfId="4284" xr:uid="{00000000-0005-0000-0000-0000BB100000}"/>
    <cellStyle name="40% - Accent2 11 2 3" xfId="4285" xr:uid="{00000000-0005-0000-0000-0000BC100000}"/>
    <cellStyle name="40% - Accent2 11 2 4" xfId="4286" xr:uid="{00000000-0005-0000-0000-0000BD100000}"/>
    <cellStyle name="40% - Accent2 11 2 5" xfId="4287" xr:uid="{00000000-0005-0000-0000-0000BE100000}"/>
    <cellStyle name="40% - Accent2 11 3" xfId="4288" xr:uid="{00000000-0005-0000-0000-0000BF100000}"/>
    <cellStyle name="40% - Accent2 11 3 2" xfId="4289" xr:uid="{00000000-0005-0000-0000-0000C0100000}"/>
    <cellStyle name="40% - Accent2 11 3 3" xfId="4290" xr:uid="{00000000-0005-0000-0000-0000C1100000}"/>
    <cellStyle name="40% - Accent2 11 3 4" xfId="4291" xr:uid="{00000000-0005-0000-0000-0000C2100000}"/>
    <cellStyle name="40% - Accent2 11 4" xfId="4292" xr:uid="{00000000-0005-0000-0000-0000C3100000}"/>
    <cellStyle name="40% - Accent2 11 5" xfId="4293" xr:uid="{00000000-0005-0000-0000-0000C4100000}"/>
    <cellStyle name="40% - Accent2 11 6" xfId="4294" xr:uid="{00000000-0005-0000-0000-0000C5100000}"/>
    <cellStyle name="40% - Accent2 12" xfId="4295" xr:uid="{00000000-0005-0000-0000-0000C6100000}"/>
    <cellStyle name="40% - Accent2 12 2" xfId="4296" xr:uid="{00000000-0005-0000-0000-0000C7100000}"/>
    <cellStyle name="40% - Accent2 12 2 2" xfId="4297" xr:uid="{00000000-0005-0000-0000-0000C8100000}"/>
    <cellStyle name="40% - Accent2 12 2 3" xfId="4298" xr:uid="{00000000-0005-0000-0000-0000C9100000}"/>
    <cellStyle name="40% - Accent2 12 2 4" xfId="4299" xr:uid="{00000000-0005-0000-0000-0000CA100000}"/>
    <cellStyle name="40% - Accent2 12 3" xfId="4300" xr:uid="{00000000-0005-0000-0000-0000CB100000}"/>
    <cellStyle name="40% - Accent2 12 4" xfId="4301" xr:uid="{00000000-0005-0000-0000-0000CC100000}"/>
    <cellStyle name="40% - Accent2 12 5" xfId="4302" xr:uid="{00000000-0005-0000-0000-0000CD100000}"/>
    <cellStyle name="40% - Accent2 13" xfId="4303" xr:uid="{00000000-0005-0000-0000-0000CE100000}"/>
    <cellStyle name="40% - Accent2 13 2" xfId="4304" xr:uid="{00000000-0005-0000-0000-0000CF100000}"/>
    <cellStyle name="40% - Accent2 13 2 2" xfId="4305" xr:uid="{00000000-0005-0000-0000-0000D0100000}"/>
    <cellStyle name="40% - Accent2 13 2 3" xfId="4306" xr:uid="{00000000-0005-0000-0000-0000D1100000}"/>
    <cellStyle name="40% - Accent2 13 2 4" xfId="4307" xr:uid="{00000000-0005-0000-0000-0000D2100000}"/>
    <cellStyle name="40% - Accent2 13 3" xfId="4308" xr:uid="{00000000-0005-0000-0000-0000D3100000}"/>
    <cellStyle name="40% - Accent2 13 4" xfId="4309" xr:uid="{00000000-0005-0000-0000-0000D4100000}"/>
    <cellStyle name="40% - Accent2 13 5" xfId="4310" xr:uid="{00000000-0005-0000-0000-0000D5100000}"/>
    <cellStyle name="40% - Accent2 14" xfId="4311" xr:uid="{00000000-0005-0000-0000-0000D6100000}"/>
    <cellStyle name="40% - Accent2 14 2" xfId="4312" xr:uid="{00000000-0005-0000-0000-0000D7100000}"/>
    <cellStyle name="40% - Accent2 14 2 2" xfId="4313" xr:uid="{00000000-0005-0000-0000-0000D8100000}"/>
    <cellStyle name="40% - Accent2 14 2 3" xfId="4314" xr:uid="{00000000-0005-0000-0000-0000D9100000}"/>
    <cellStyle name="40% - Accent2 14 2 4" xfId="4315" xr:uid="{00000000-0005-0000-0000-0000DA100000}"/>
    <cellStyle name="40% - Accent2 14 3" xfId="4316" xr:uid="{00000000-0005-0000-0000-0000DB100000}"/>
    <cellStyle name="40% - Accent2 14 4" xfId="4317" xr:uid="{00000000-0005-0000-0000-0000DC100000}"/>
    <cellStyle name="40% - Accent2 14 5" xfId="4318" xr:uid="{00000000-0005-0000-0000-0000DD100000}"/>
    <cellStyle name="40% - Accent2 15" xfId="4319" xr:uid="{00000000-0005-0000-0000-0000DE100000}"/>
    <cellStyle name="40% - Accent2 15 2" xfId="4320" xr:uid="{00000000-0005-0000-0000-0000DF100000}"/>
    <cellStyle name="40% - Accent2 15 3" xfId="4321" xr:uid="{00000000-0005-0000-0000-0000E0100000}"/>
    <cellStyle name="40% - Accent2 15 4" xfId="4322" xr:uid="{00000000-0005-0000-0000-0000E1100000}"/>
    <cellStyle name="40% - Accent2 16" xfId="4323" xr:uid="{00000000-0005-0000-0000-0000E2100000}"/>
    <cellStyle name="40% - Accent2 16 2" xfId="4324" xr:uid="{00000000-0005-0000-0000-0000E3100000}"/>
    <cellStyle name="40% - Accent2 16 3" xfId="4325" xr:uid="{00000000-0005-0000-0000-0000E4100000}"/>
    <cellStyle name="40% - Accent2 16 4" xfId="4326" xr:uid="{00000000-0005-0000-0000-0000E5100000}"/>
    <cellStyle name="40% - Accent2 17" xfId="4327" xr:uid="{00000000-0005-0000-0000-0000E6100000}"/>
    <cellStyle name="40% - Accent2 17 2" xfId="4328" xr:uid="{00000000-0005-0000-0000-0000E7100000}"/>
    <cellStyle name="40% - Accent2 17 3" xfId="4329" xr:uid="{00000000-0005-0000-0000-0000E8100000}"/>
    <cellStyle name="40% - Accent2 17 4" xfId="4330" xr:uid="{00000000-0005-0000-0000-0000E9100000}"/>
    <cellStyle name="40% - Accent2 18" xfId="4331" xr:uid="{00000000-0005-0000-0000-0000EA100000}"/>
    <cellStyle name="40% - Accent2 18 2" xfId="4332" xr:uid="{00000000-0005-0000-0000-0000EB100000}"/>
    <cellStyle name="40% - Accent2 18 3" xfId="4333" xr:uid="{00000000-0005-0000-0000-0000EC100000}"/>
    <cellStyle name="40% - Accent2 19" xfId="4334" xr:uid="{00000000-0005-0000-0000-0000ED100000}"/>
    <cellStyle name="40% - Accent2 2" xfId="4335" xr:uid="{00000000-0005-0000-0000-0000EE100000}"/>
    <cellStyle name="40% - Accent2 2 2" xfId="4336" xr:uid="{00000000-0005-0000-0000-0000EF100000}"/>
    <cellStyle name="40% - Accent2 2 2 10" xfId="4337" xr:uid="{00000000-0005-0000-0000-0000F0100000}"/>
    <cellStyle name="40% - Accent2 2 2 2" xfId="4338" xr:uid="{00000000-0005-0000-0000-0000F1100000}"/>
    <cellStyle name="40% - Accent2 2 2 2 2" xfId="4339" xr:uid="{00000000-0005-0000-0000-0000F2100000}"/>
    <cellStyle name="40% - Accent2 2 2 2 2 2" xfId="4340" xr:uid="{00000000-0005-0000-0000-0000F3100000}"/>
    <cellStyle name="40% - Accent2 2 2 2 2 2 2" xfId="4341" xr:uid="{00000000-0005-0000-0000-0000F4100000}"/>
    <cellStyle name="40% - Accent2 2 2 2 2 2 2 2" xfId="4342" xr:uid="{00000000-0005-0000-0000-0000F5100000}"/>
    <cellStyle name="40% - Accent2 2 2 2 2 2 2 2 2" xfId="4343" xr:uid="{00000000-0005-0000-0000-0000F6100000}"/>
    <cellStyle name="40% - Accent2 2 2 2 2 2 2 2 3" xfId="4344" xr:uid="{00000000-0005-0000-0000-0000F7100000}"/>
    <cellStyle name="40% - Accent2 2 2 2 2 2 2 2 4" xfId="4345" xr:uid="{00000000-0005-0000-0000-0000F8100000}"/>
    <cellStyle name="40% - Accent2 2 2 2 2 2 2 3" xfId="4346" xr:uid="{00000000-0005-0000-0000-0000F9100000}"/>
    <cellStyle name="40% - Accent2 2 2 2 2 2 2 4" xfId="4347" xr:uid="{00000000-0005-0000-0000-0000FA100000}"/>
    <cellStyle name="40% - Accent2 2 2 2 2 2 2 5" xfId="4348" xr:uid="{00000000-0005-0000-0000-0000FB100000}"/>
    <cellStyle name="40% - Accent2 2 2 2 2 2 3" xfId="4349" xr:uid="{00000000-0005-0000-0000-0000FC100000}"/>
    <cellStyle name="40% - Accent2 2 2 2 2 2 3 2" xfId="4350" xr:uid="{00000000-0005-0000-0000-0000FD100000}"/>
    <cellStyle name="40% - Accent2 2 2 2 2 2 3 3" xfId="4351" xr:uid="{00000000-0005-0000-0000-0000FE100000}"/>
    <cellStyle name="40% - Accent2 2 2 2 2 2 3 4" xfId="4352" xr:uid="{00000000-0005-0000-0000-0000FF100000}"/>
    <cellStyle name="40% - Accent2 2 2 2 2 2 4" xfId="4353" xr:uid="{00000000-0005-0000-0000-000000110000}"/>
    <cellStyle name="40% - Accent2 2 2 2 2 2 5" xfId="4354" xr:uid="{00000000-0005-0000-0000-000001110000}"/>
    <cellStyle name="40% - Accent2 2 2 2 2 2 6" xfId="4355" xr:uid="{00000000-0005-0000-0000-000002110000}"/>
    <cellStyle name="40% - Accent2 2 2 2 2 3" xfId="4356" xr:uid="{00000000-0005-0000-0000-000003110000}"/>
    <cellStyle name="40% - Accent2 2 2 2 2 3 2" xfId="4357" xr:uid="{00000000-0005-0000-0000-000004110000}"/>
    <cellStyle name="40% - Accent2 2 2 2 2 3 2 2" xfId="4358" xr:uid="{00000000-0005-0000-0000-000005110000}"/>
    <cellStyle name="40% - Accent2 2 2 2 2 3 2 3" xfId="4359" xr:uid="{00000000-0005-0000-0000-000006110000}"/>
    <cellStyle name="40% - Accent2 2 2 2 2 3 2 4" xfId="4360" xr:uid="{00000000-0005-0000-0000-000007110000}"/>
    <cellStyle name="40% - Accent2 2 2 2 2 3 3" xfId="4361" xr:uid="{00000000-0005-0000-0000-000008110000}"/>
    <cellStyle name="40% - Accent2 2 2 2 2 3 4" xfId="4362" xr:uid="{00000000-0005-0000-0000-000009110000}"/>
    <cellStyle name="40% - Accent2 2 2 2 2 3 5" xfId="4363" xr:uid="{00000000-0005-0000-0000-00000A110000}"/>
    <cellStyle name="40% - Accent2 2 2 2 2 4" xfId="4364" xr:uid="{00000000-0005-0000-0000-00000B110000}"/>
    <cellStyle name="40% - Accent2 2 2 2 2 4 2" xfId="4365" xr:uid="{00000000-0005-0000-0000-00000C110000}"/>
    <cellStyle name="40% - Accent2 2 2 2 2 4 2 2" xfId="4366" xr:uid="{00000000-0005-0000-0000-00000D110000}"/>
    <cellStyle name="40% - Accent2 2 2 2 2 4 2 3" xfId="4367" xr:uid="{00000000-0005-0000-0000-00000E110000}"/>
    <cellStyle name="40% - Accent2 2 2 2 2 4 2 4" xfId="4368" xr:uid="{00000000-0005-0000-0000-00000F110000}"/>
    <cellStyle name="40% - Accent2 2 2 2 2 4 3" xfId="4369" xr:uid="{00000000-0005-0000-0000-000010110000}"/>
    <cellStyle name="40% - Accent2 2 2 2 2 4 4" xfId="4370" xr:uid="{00000000-0005-0000-0000-000011110000}"/>
    <cellStyle name="40% - Accent2 2 2 2 2 4 5" xfId="4371" xr:uid="{00000000-0005-0000-0000-000012110000}"/>
    <cellStyle name="40% - Accent2 2 2 2 2 5" xfId="4372" xr:uid="{00000000-0005-0000-0000-000013110000}"/>
    <cellStyle name="40% - Accent2 2 2 2 2 5 2" xfId="4373" xr:uid="{00000000-0005-0000-0000-000014110000}"/>
    <cellStyle name="40% - Accent2 2 2 2 2 5 3" xfId="4374" xr:uid="{00000000-0005-0000-0000-000015110000}"/>
    <cellStyle name="40% - Accent2 2 2 2 2 5 4" xfId="4375" xr:uid="{00000000-0005-0000-0000-000016110000}"/>
    <cellStyle name="40% - Accent2 2 2 2 2 6" xfId="4376" xr:uid="{00000000-0005-0000-0000-000017110000}"/>
    <cellStyle name="40% - Accent2 2 2 2 2 7" xfId="4377" xr:uid="{00000000-0005-0000-0000-000018110000}"/>
    <cellStyle name="40% - Accent2 2 2 2 2 8" xfId="4378" xr:uid="{00000000-0005-0000-0000-000019110000}"/>
    <cellStyle name="40% - Accent2 2 2 2 3" xfId="4379" xr:uid="{00000000-0005-0000-0000-00001A110000}"/>
    <cellStyle name="40% - Accent2 2 2 2 3 2" xfId="4380" xr:uid="{00000000-0005-0000-0000-00001B110000}"/>
    <cellStyle name="40% - Accent2 2 2 2 3 2 2" xfId="4381" xr:uid="{00000000-0005-0000-0000-00001C110000}"/>
    <cellStyle name="40% - Accent2 2 2 2 3 2 2 2" xfId="4382" xr:uid="{00000000-0005-0000-0000-00001D110000}"/>
    <cellStyle name="40% - Accent2 2 2 2 3 2 2 3" xfId="4383" xr:uid="{00000000-0005-0000-0000-00001E110000}"/>
    <cellStyle name="40% - Accent2 2 2 2 3 2 2 4" xfId="4384" xr:uid="{00000000-0005-0000-0000-00001F110000}"/>
    <cellStyle name="40% - Accent2 2 2 2 3 2 3" xfId="4385" xr:uid="{00000000-0005-0000-0000-000020110000}"/>
    <cellStyle name="40% - Accent2 2 2 2 3 2 4" xfId="4386" xr:uid="{00000000-0005-0000-0000-000021110000}"/>
    <cellStyle name="40% - Accent2 2 2 2 3 2 5" xfId="4387" xr:uid="{00000000-0005-0000-0000-000022110000}"/>
    <cellStyle name="40% - Accent2 2 2 2 3 3" xfId="4388" xr:uid="{00000000-0005-0000-0000-000023110000}"/>
    <cellStyle name="40% - Accent2 2 2 2 3 3 2" xfId="4389" xr:uid="{00000000-0005-0000-0000-000024110000}"/>
    <cellStyle name="40% - Accent2 2 2 2 3 3 3" xfId="4390" xr:uid="{00000000-0005-0000-0000-000025110000}"/>
    <cellStyle name="40% - Accent2 2 2 2 3 3 4" xfId="4391" xr:uid="{00000000-0005-0000-0000-000026110000}"/>
    <cellStyle name="40% - Accent2 2 2 2 3 4" xfId="4392" xr:uid="{00000000-0005-0000-0000-000027110000}"/>
    <cellStyle name="40% - Accent2 2 2 2 3 5" xfId="4393" xr:uid="{00000000-0005-0000-0000-000028110000}"/>
    <cellStyle name="40% - Accent2 2 2 2 3 6" xfId="4394" xr:uid="{00000000-0005-0000-0000-000029110000}"/>
    <cellStyle name="40% - Accent2 2 2 2 4" xfId="4395" xr:uid="{00000000-0005-0000-0000-00002A110000}"/>
    <cellStyle name="40% - Accent2 2 2 2 4 2" xfId="4396" xr:uid="{00000000-0005-0000-0000-00002B110000}"/>
    <cellStyle name="40% - Accent2 2 2 2 4 2 2" xfId="4397" xr:uid="{00000000-0005-0000-0000-00002C110000}"/>
    <cellStyle name="40% - Accent2 2 2 2 4 2 3" xfId="4398" xr:uid="{00000000-0005-0000-0000-00002D110000}"/>
    <cellStyle name="40% - Accent2 2 2 2 4 2 4" xfId="4399" xr:uid="{00000000-0005-0000-0000-00002E110000}"/>
    <cellStyle name="40% - Accent2 2 2 2 4 3" xfId="4400" xr:uid="{00000000-0005-0000-0000-00002F110000}"/>
    <cellStyle name="40% - Accent2 2 2 2 4 4" xfId="4401" xr:uid="{00000000-0005-0000-0000-000030110000}"/>
    <cellStyle name="40% - Accent2 2 2 2 4 5" xfId="4402" xr:uid="{00000000-0005-0000-0000-000031110000}"/>
    <cellStyle name="40% - Accent2 2 2 2 5" xfId="4403" xr:uid="{00000000-0005-0000-0000-000032110000}"/>
    <cellStyle name="40% - Accent2 2 2 2 5 2" xfId="4404" xr:uid="{00000000-0005-0000-0000-000033110000}"/>
    <cellStyle name="40% - Accent2 2 2 2 5 2 2" xfId="4405" xr:uid="{00000000-0005-0000-0000-000034110000}"/>
    <cellStyle name="40% - Accent2 2 2 2 5 2 3" xfId="4406" xr:uid="{00000000-0005-0000-0000-000035110000}"/>
    <cellStyle name="40% - Accent2 2 2 2 5 2 4" xfId="4407" xr:uid="{00000000-0005-0000-0000-000036110000}"/>
    <cellStyle name="40% - Accent2 2 2 2 5 3" xfId="4408" xr:uid="{00000000-0005-0000-0000-000037110000}"/>
    <cellStyle name="40% - Accent2 2 2 2 5 4" xfId="4409" xr:uid="{00000000-0005-0000-0000-000038110000}"/>
    <cellStyle name="40% - Accent2 2 2 2 5 5" xfId="4410" xr:uid="{00000000-0005-0000-0000-000039110000}"/>
    <cellStyle name="40% - Accent2 2 2 2 6" xfId="4411" xr:uid="{00000000-0005-0000-0000-00003A110000}"/>
    <cellStyle name="40% - Accent2 2 2 2 6 2" xfId="4412" xr:uid="{00000000-0005-0000-0000-00003B110000}"/>
    <cellStyle name="40% - Accent2 2 2 2 6 3" xfId="4413" xr:uid="{00000000-0005-0000-0000-00003C110000}"/>
    <cellStyle name="40% - Accent2 2 2 2 6 4" xfId="4414" xr:uid="{00000000-0005-0000-0000-00003D110000}"/>
    <cellStyle name="40% - Accent2 2 2 2 7" xfId="4415" xr:uid="{00000000-0005-0000-0000-00003E110000}"/>
    <cellStyle name="40% - Accent2 2 2 2 8" xfId="4416" xr:uid="{00000000-0005-0000-0000-00003F110000}"/>
    <cellStyle name="40% - Accent2 2 2 2 9" xfId="4417" xr:uid="{00000000-0005-0000-0000-000040110000}"/>
    <cellStyle name="40% - Accent2 2 2 3" xfId="4418" xr:uid="{00000000-0005-0000-0000-000041110000}"/>
    <cellStyle name="40% - Accent2 2 2 3 2" xfId="4419" xr:uid="{00000000-0005-0000-0000-000042110000}"/>
    <cellStyle name="40% - Accent2 2 2 3 2 2" xfId="4420" xr:uid="{00000000-0005-0000-0000-000043110000}"/>
    <cellStyle name="40% - Accent2 2 2 3 2 2 2" xfId="4421" xr:uid="{00000000-0005-0000-0000-000044110000}"/>
    <cellStyle name="40% - Accent2 2 2 3 2 2 2 2" xfId="4422" xr:uid="{00000000-0005-0000-0000-000045110000}"/>
    <cellStyle name="40% - Accent2 2 2 3 2 2 2 3" xfId="4423" xr:uid="{00000000-0005-0000-0000-000046110000}"/>
    <cellStyle name="40% - Accent2 2 2 3 2 2 2 4" xfId="4424" xr:uid="{00000000-0005-0000-0000-000047110000}"/>
    <cellStyle name="40% - Accent2 2 2 3 2 2 3" xfId="4425" xr:uid="{00000000-0005-0000-0000-000048110000}"/>
    <cellStyle name="40% - Accent2 2 2 3 2 2 4" xfId="4426" xr:uid="{00000000-0005-0000-0000-000049110000}"/>
    <cellStyle name="40% - Accent2 2 2 3 2 2 5" xfId="4427" xr:uid="{00000000-0005-0000-0000-00004A110000}"/>
    <cellStyle name="40% - Accent2 2 2 3 2 3" xfId="4428" xr:uid="{00000000-0005-0000-0000-00004B110000}"/>
    <cellStyle name="40% - Accent2 2 2 3 2 3 2" xfId="4429" xr:uid="{00000000-0005-0000-0000-00004C110000}"/>
    <cellStyle name="40% - Accent2 2 2 3 2 3 3" xfId="4430" xr:uid="{00000000-0005-0000-0000-00004D110000}"/>
    <cellStyle name="40% - Accent2 2 2 3 2 3 4" xfId="4431" xr:uid="{00000000-0005-0000-0000-00004E110000}"/>
    <cellStyle name="40% - Accent2 2 2 3 2 4" xfId="4432" xr:uid="{00000000-0005-0000-0000-00004F110000}"/>
    <cellStyle name="40% - Accent2 2 2 3 2 5" xfId="4433" xr:uid="{00000000-0005-0000-0000-000050110000}"/>
    <cellStyle name="40% - Accent2 2 2 3 2 6" xfId="4434" xr:uid="{00000000-0005-0000-0000-000051110000}"/>
    <cellStyle name="40% - Accent2 2 2 3 3" xfId="4435" xr:uid="{00000000-0005-0000-0000-000052110000}"/>
    <cellStyle name="40% - Accent2 2 2 3 3 2" xfId="4436" xr:uid="{00000000-0005-0000-0000-000053110000}"/>
    <cellStyle name="40% - Accent2 2 2 3 3 2 2" xfId="4437" xr:uid="{00000000-0005-0000-0000-000054110000}"/>
    <cellStyle name="40% - Accent2 2 2 3 3 2 3" xfId="4438" xr:uid="{00000000-0005-0000-0000-000055110000}"/>
    <cellStyle name="40% - Accent2 2 2 3 3 2 4" xfId="4439" xr:uid="{00000000-0005-0000-0000-000056110000}"/>
    <cellStyle name="40% - Accent2 2 2 3 3 3" xfId="4440" xr:uid="{00000000-0005-0000-0000-000057110000}"/>
    <cellStyle name="40% - Accent2 2 2 3 3 4" xfId="4441" xr:uid="{00000000-0005-0000-0000-000058110000}"/>
    <cellStyle name="40% - Accent2 2 2 3 3 5" xfId="4442" xr:uid="{00000000-0005-0000-0000-000059110000}"/>
    <cellStyle name="40% - Accent2 2 2 3 4" xfId="4443" xr:uid="{00000000-0005-0000-0000-00005A110000}"/>
    <cellStyle name="40% - Accent2 2 2 3 4 2" xfId="4444" xr:uid="{00000000-0005-0000-0000-00005B110000}"/>
    <cellStyle name="40% - Accent2 2 2 3 4 2 2" xfId="4445" xr:uid="{00000000-0005-0000-0000-00005C110000}"/>
    <cellStyle name="40% - Accent2 2 2 3 4 2 3" xfId="4446" xr:uid="{00000000-0005-0000-0000-00005D110000}"/>
    <cellStyle name="40% - Accent2 2 2 3 4 2 4" xfId="4447" xr:uid="{00000000-0005-0000-0000-00005E110000}"/>
    <cellStyle name="40% - Accent2 2 2 3 4 3" xfId="4448" xr:uid="{00000000-0005-0000-0000-00005F110000}"/>
    <cellStyle name="40% - Accent2 2 2 3 4 4" xfId="4449" xr:uid="{00000000-0005-0000-0000-000060110000}"/>
    <cellStyle name="40% - Accent2 2 2 3 4 5" xfId="4450" xr:uid="{00000000-0005-0000-0000-000061110000}"/>
    <cellStyle name="40% - Accent2 2 2 3 5" xfId="4451" xr:uid="{00000000-0005-0000-0000-000062110000}"/>
    <cellStyle name="40% - Accent2 2 2 3 5 2" xfId="4452" xr:uid="{00000000-0005-0000-0000-000063110000}"/>
    <cellStyle name="40% - Accent2 2 2 3 5 3" xfId="4453" xr:uid="{00000000-0005-0000-0000-000064110000}"/>
    <cellStyle name="40% - Accent2 2 2 3 5 4" xfId="4454" xr:uid="{00000000-0005-0000-0000-000065110000}"/>
    <cellStyle name="40% - Accent2 2 2 3 6" xfId="4455" xr:uid="{00000000-0005-0000-0000-000066110000}"/>
    <cellStyle name="40% - Accent2 2 2 3 7" xfId="4456" xr:uid="{00000000-0005-0000-0000-000067110000}"/>
    <cellStyle name="40% - Accent2 2 2 3 8" xfId="4457" xr:uid="{00000000-0005-0000-0000-000068110000}"/>
    <cellStyle name="40% - Accent2 2 2 4" xfId="4458" xr:uid="{00000000-0005-0000-0000-000069110000}"/>
    <cellStyle name="40% - Accent2 2 2 4 2" xfId="4459" xr:uid="{00000000-0005-0000-0000-00006A110000}"/>
    <cellStyle name="40% - Accent2 2 2 4 2 2" xfId="4460" xr:uid="{00000000-0005-0000-0000-00006B110000}"/>
    <cellStyle name="40% - Accent2 2 2 4 2 2 2" xfId="4461" xr:uid="{00000000-0005-0000-0000-00006C110000}"/>
    <cellStyle name="40% - Accent2 2 2 4 2 2 3" xfId="4462" xr:uid="{00000000-0005-0000-0000-00006D110000}"/>
    <cellStyle name="40% - Accent2 2 2 4 2 2 4" xfId="4463" xr:uid="{00000000-0005-0000-0000-00006E110000}"/>
    <cellStyle name="40% - Accent2 2 2 4 2 3" xfId="4464" xr:uid="{00000000-0005-0000-0000-00006F110000}"/>
    <cellStyle name="40% - Accent2 2 2 4 2 4" xfId="4465" xr:uid="{00000000-0005-0000-0000-000070110000}"/>
    <cellStyle name="40% - Accent2 2 2 4 2 5" xfId="4466" xr:uid="{00000000-0005-0000-0000-000071110000}"/>
    <cellStyle name="40% - Accent2 2 2 4 3" xfId="4467" xr:uid="{00000000-0005-0000-0000-000072110000}"/>
    <cellStyle name="40% - Accent2 2 2 4 3 2" xfId="4468" xr:uid="{00000000-0005-0000-0000-000073110000}"/>
    <cellStyle name="40% - Accent2 2 2 4 3 3" xfId="4469" xr:uid="{00000000-0005-0000-0000-000074110000}"/>
    <cellStyle name="40% - Accent2 2 2 4 3 4" xfId="4470" xr:uid="{00000000-0005-0000-0000-000075110000}"/>
    <cellStyle name="40% - Accent2 2 2 4 4" xfId="4471" xr:uid="{00000000-0005-0000-0000-000076110000}"/>
    <cellStyle name="40% - Accent2 2 2 4 5" xfId="4472" xr:uid="{00000000-0005-0000-0000-000077110000}"/>
    <cellStyle name="40% - Accent2 2 2 4 6" xfId="4473" xr:uid="{00000000-0005-0000-0000-000078110000}"/>
    <cellStyle name="40% - Accent2 2 2 5" xfId="4474" xr:uid="{00000000-0005-0000-0000-000079110000}"/>
    <cellStyle name="40% - Accent2 2 2 5 2" xfId="4475" xr:uid="{00000000-0005-0000-0000-00007A110000}"/>
    <cellStyle name="40% - Accent2 2 2 5 2 2" xfId="4476" xr:uid="{00000000-0005-0000-0000-00007B110000}"/>
    <cellStyle name="40% - Accent2 2 2 5 2 3" xfId="4477" xr:uid="{00000000-0005-0000-0000-00007C110000}"/>
    <cellStyle name="40% - Accent2 2 2 5 2 4" xfId="4478" xr:uid="{00000000-0005-0000-0000-00007D110000}"/>
    <cellStyle name="40% - Accent2 2 2 5 3" xfId="4479" xr:uid="{00000000-0005-0000-0000-00007E110000}"/>
    <cellStyle name="40% - Accent2 2 2 5 4" xfId="4480" xr:uid="{00000000-0005-0000-0000-00007F110000}"/>
    <cellStyle name="40% - Accent2 2 2 5 5" xfId="4481" xr:uid="{00000000-0005-0000-0000-000080110000}"/>
    <cellStyle name="40% - Accent2 2 2 6" xfId="4482" xr:uid="{00000000-0005-0000-0000-000081110000}"/>
    <cellStyle name="40% - Accent2 2 2 6 2" xfId="4483" xr:uid="{00000000-0005-0000-0000-000082110000}"/>
    <cellStyle name="40% - Accent2 2 2 6 2 2" xfId="4484" xr:uid="{00000000-0005-0000-0000-000083110000}"/>
    <cellStyle name="40% - Accent2 2 2 6 2 3" xfId="4485" xr:uid="{00000000-0005-0000-0000-000084110000}"/>
    <cellStyle name="40% - Accent2 2 2 6 2 4" xfId="4486" xr:uid="{00000000-0005-0000-0000-000085110000}"/>
    <cellStyle name="40% - Accent2 2 2 6 3" xfId="4487" xr:uid="{00000000-0005-0000-0000-000086110000}"/>
    <cellStyle name="40% - Accent2 2 2 6 4" xfId="4488" xr:uid="{00000000-0005-0000-0000-000087110000}"/>
    <cellStyle name="40% - Accent2 2 2 6 5" xfId="4489" xr:uid="{00000000-0005-0000-0000-000088110000}"/>
    <cellStyle name="40% - Accent2 2 2 7" xfId="4490" xr:uid="{00000000-0005-0000-0000-000089110000}"/>
    <cellStyle name="40% - Accent2 2 2 7 2" xfId="4491" xr:uid="{00000000-0005-0000-0000-00008A110000}"/>
    <cellStyle name="40% - Accent2 2 2 7 3" xfId="4492" xr:uid="{00000000-0005-0000-0000-00008B110000}"/>
    <cellStyle name="40% - Accent2 2 2 7 4" xfId="4493" xr:uid="{00000000-0005-0000-0000-00008C110000}"/>
    <cellStyle name="40% - Accent2 2 2 8" xfId="4494" xr:uid="{00000000-0005-0000-0000-00008D110000}"/>
    <cellStyle name="40% - Accent2 2 2 9" xfId="4495" xr:uid="{00000000-0005-0000-0000-00008E110000}"/>
    <cellStyle name="40% - Accent2 2 3" xfId="4496" xr:uid="{00000000-0005-0000-0000-00008F110000}"/>
    <cellStyle name="40% - Accent2 2 3 2" xfId="4497" xr:uid="{00000000-0005-0000-0000-000090110000}"/>
    <cellStyle name="40% - Accent2 2 3 2 2" xfId="4498" xr:uid="{00000000-0005-0000-0000-000091110000}"/>
    <cellStyle name="40% - Accent2 2 3 2 2 2" xfId="4499" xr:uid="{00000000-0005-0000-0000-000092110000}"/>
    <cellStyle name="40% - Accent2 2 3 2 2 2 2" xfId="4500" xr:uid="{00000000-0005-0000-0000-000093110000}"/>
    <cellStyle name="40% - Accent2 2 3 2 2 2 2 2" xfId="4501" xr:uid="{00000000-0005-0000-0000-000094110000}"/>
    <cellStyle name="40% - Accent2 2 3 2 2 2 2 3" xfId="4502" xr:uid="{00000000-0005-0000-0000-000095110000}"/>
    <cellStyle name="40% - Accent2 2 3 2 2 2 2 4" xfId="4503" xr:uid="{00000000-0005-0000-0000-000096110000}"/>
    <cellStyle name="40% - Accent2 2 3 2 2 2 3" xfId="4504" xr:uid="{00000000-0005-0000-0000-000097110000}"/>
    <cellStyle name="40% - Accent2 2 3 2 2 2 4" xfId="4505" xr:uid="{00000000-0005-0000-0000-000098110000}"/>
    <cellStyle name="40% - Accent2 2 3 2 2 2 5" xfId="4506" xr:uid="{00000000-0005-0000-0000-000099110000}"/>
    <cellStyle name="40% - Accent2 2 3 2 2 3" xfId="4507" xr:uid="{00000000-0005-0000-0000-00009A110000}"/>
    <cellStyle name="40% - Accent2 2 3 2 2 3 2" xfId="4508" xr:uid="{00000000-0005-0000-0000-00009B110000}"/>
    <cellStyle name="40% - Accent2 2 3 2 2 3 3" xfId="4509" xr:uid="{00000000-0005-0000-0000-00009C110000}"/>
    <cellStyle name="40% - Accent2 2 3 2 2 3 4" xfId="4510" xr:uid="{00000000-0005-0000-0000-00009D110000}"/>
    <cellStyle name="40% - Accent2 2 3 2 2 4" xfId="4511" xr:uid="{00000000-0005-0000-0000-00009E110000}"/>
    <cellStyle name="40% - Accent2 2 3 2 2 5" xfId="4512" xr:uid="{00000000-0005-0000-0000-00009F110000}"/>
    <cellStyle name="40% - Accent2 2 3 2 2 6" xfId="4513" xr:uid="{00000000-0005-0000-0000-0000A0110000}"/>
    <cellStyle name="40% - Accent2 2 3 2 3" xfId="4514" xr:uid="{00000000-0005-0000-0000-0000A1110000}"/>
    <cellStyle name="40% - Accent2 2 3 2 3 2" xfId="4515" xr:uid="{00000000-0005-0000-0000-0000A2110000}"/>
    <cellStyle name="40% - Accent2 2 3 2 3 2 2" xfId="4516" xr:uid="{00000000-0005-0000-0000-0000A3110000}"/>
    <cellStyle name="40% - Accent2 2 3 2 3 2 3" xfId="4517" xr:uid="{00000000-0005-0000-0000-0000A4110000}"/>
    <cellStyle name="40% - Accent2 2 3 2 3 2 4" xfId="4518" xr:uid="{00000000-0005-0000-0000-0000A5110000}"/>
    <cellStyle name="40% - Accent2 2 3 2 3 3" xfId="4519" xr:uid="{00000000-0005-0000-0000-0000A6110000}"/>
    <cellStyle name="40% - Accent2 2 3 2 3 4" xfId="4520" xr:uid="{00000000-0005-0000-0000-0000A7110000}"/>
    <cellStyle name="40% - Accent2 2 3 2 3 5" xfId="4521" xr:uid="{00000000-0005-0000-0000-0000A8110000}"/>
    <cellStyle name="40% - Accent2 2 3 2 4" xfId="4522" xr:uid="{00000000-0005-0000-0000-0000A9110000}"/>
    <cellStyle name="40% - Accent2 2 3 2 4 2" xfId="4523" xr:uid="{00000000-0005-0000-0000-0000AA110000}"/>
    <cellStyle name="40% - Accent2 2 3 2 4 2 2" xfId="4524" xr:uid="{00000000-0005-0000-0000-0000AB110000}"/>
    <cellStyle name="40% - Accent2 2 3 2 4 2 3" xfId="4525" xr:uid="{00000000-0005-0000-0000-0000AC110000}"/>
    <cellStyle name="40% - Accent2 2 3 2 4 2 4" xfId="4526" xr:uid="{00000000-0005-0000-0000-0000AD110000}"/>
    <cellStyle name="40% - Accent2 2 3 2 4 3" xfId="4527" xr:uid="{00000000-0005-0000-0000-0000AE110000}"/>
    <cellStyle name="40% - Accent2 2 3 2 4 4" xfId="4528" xr:uid="{00000000-0005-0000-0000-0000AF110000}"/>
    <cellStyle name="40% - Accent2 2 3 2 4 5" xfId="4529" xr:uid="{00000000-0005-0000-0000-0000B0110000}"/>
    <cellStyle name="40% - Accent2 2 3 2 5" xfId="4530" xr:uid="{00000000-0005-0000-0000-0000B1110000}"/>
    <cellStyle name="40% - Accent2 2 3 2 5 2" xfId="4531" xr:uid="{00000000-0005-0000-0000-0000B2110000}"/>
    <cellStyle name="40% - Accent2 2 3 2 5 3" xfId="4532" xr:uid="{00000000-0005-0000-0000-0000B3110000}"/>
    <cellStyle name="40% - Accent2 2 3 2 5 4" xfId="4533" xr:uid="{00000000-0005-0000-0000-0000B4110000}"/>
    <cellStyle name="40% - Accent2 2 3 2 6" xfId="4534" xr:uid="{00000000-0005-0000-0000-0000B5110000}"/>
    <cellStyle name="40% - Accent2 2 3 2 7" xfId="4535" xr:uid="{00000000-0005-0000-0000-0000B6110000}"/>
    <cellStyle name="40% - Accent2 2 3 2 8" xfId="4536" xr:uid="{00000000-0005-0000-0000-0000B7110000}"/>
    <cellStyle name="40% - Accent2 2 3 3" xfId="4537" xr:uid="{00000000-0005-0000-0000-0000B8110000}"/>
    <cellStyle name="40% - Accent2 2 3 3 2" xfId="4538" xr:uid="{00000000-0005-0000-0000-0000B9110000}"/>
    <cellStyle name="40% - Accent2 2 3 3 2 2" xfId="4539" xr:uid="{00000000-0005-0000-0000-0000BA110000}"/>
    <cellStyle name="40% - Accent2 2 3 3 2 2 2" xfId="4540" xr:uid="{00000000-0005-0000-0000-0000BB110000}"/>
    <cellStyle name="40% - Accent2 2 3 3 2 2 3" xfId="4541" xr:uid="{00000000-0005-0000-0000-0000BC110000}"/>
    <cellStyle name="40% - Accent2 2 3 3 2 2 4" xfId="4542" xr:uid="{00000000-0005-0000-0000-0000BD110000}"/>
    <cellStyle name="40% - Accent2 2 3 3 2 3" xfId="4543" xr:uid="{00000000-0005-0000-0000-0000BE110000}"/>
    <cellStyle name="40% - Accent2 2 3 3 2 4" xfId="4544" xr:uid="{00000000-0005-0000-0000-0000BF110000}"/>
    <cellStyle name="40% - Accent2 2 3 3 2 5" xfId="4545" xr:uid="{00000000-0005-0000-0000-0000C0110000}"/>
    <cellStyle name="40% - Accent2 2 3 3 3" xfId="4546" xr:uid="{00000000-0005-0000-0000-0000C1110000}"/>
    <cellStyle name="40% - Accent2 2 3 3 3 2" xfId="4547" xr:uid="{00000000-0005-0000-0000-0000C2110000}"/>
    <cellStyle name="40% - Accent2 2 3 3 3 3" xfId="4548" xr:uid="{00000000-0005-0000-0000-0000C3110000}"/>
    <cellStyle name="40% - Accent2 2 3 3 3 4" xfId="4549" xr:uid="{00000000-0005-0000-0000-0000C4110000}"/>
    <cellStyle name="40% - Accent2 2 3 3 4" xfId="4550" xr:uid="{00000000-0005-0000-0000-0000C5110000}"/>
    <cellStyle name="40% - Accent2 2 3 3 5" xfId="4551" xr:uid="{00000000-0005-0000-0000-0000C6110000}"/>
    <cellStyle name="40% - Accent2 2 3 3 6" xfId="4552" xr:uid="{00000000-0005-0000-0000-0000C7110000}"/>
    <cellStyle name="40% - Accent2 2 3 4" xfId="4553" xr:uid="{00000000-0005-0000-0000-0000C8110000}"/>
    <cellStyle name="40% - Accent2 2 3 4 2" xfId="4554" xr:uid="{00000000-0005-0000-0000-0000C9110000}"/>
    <cellStyle name="40% - Accent2 2 3 4 2 2" xfId="4555" xr:uid="{00000000-0005-0000-0000-0000CA110000}"/>
    <cellStyle name="40% - Accent2 2 3 4 2 3" xfId="4556" xr:uid="{00000000-0005-0000-0000-0000CB110000}"/>
    <cellStyle name="40% - Accent2 2 3 4 2 4" xfId="4557" xr:uid="{00000000-0005-0000-0000-0000CC110000}"/>
    <cellStyle name="40% - Accent2 2 3 4 3" xfId="4558" xr:uid="{00000000-0005-0000-0000-0000CD110000}"/>
    <cellStyle name="40% - Accent2 2 3 4 4" xfId="4559" xr:uid="{00000000-0005-0000-0000-0000CE110000}"/>
    <cellStyle name="40% - Accent2 2 3 4 5" xfId="4560" xr:uid="{00000000-0005-0000-0000-0000CF110000}"/>
    <cellStyle name="40% - Accent2 2 3 5" xfId="4561" xr:uid="{00000000-0005-0000-0000-0000D0110000}"/>
    <cellStyle name="40% - Accent2 2 3 5 2" xfId="4562" xr:uid="{00000000-0005-0000-0000-0000D1110000}"/>
    <cellStyle name="40% - Accent2 2 3 5 2 2" xfId="4563" xr:uid="{00000000-0005-0000-0000-0000D2110000}"/>
    <cellStyle name="40% - Accent2 2 3 5 2 3" xfId="4564" xr:uid="{00000000-0005-0000-0000-0000D3110000}"/>
    <cellStyle name="40% - Accent2 2 3 5 2 4" xfId="4565" xr:uid="{00000000-0005-0000-0000-0000D4110000}"/>
    <cellStyle name="40% - Accent2 2 3 5 3" xfId="4566" xr:uid="{00000000-0005-0000-0000-0000D5110000}"/>
    <cellStyle name="40% - Accent2 2 3 5 4" xfId="4567" xr:uid="{00000000-0005-0000-0000-0000D6110000}"/>
    <cellStyle name="40% - Accent2 2 3 5 5" xfId="4568" xr:uid="{00000000-0005-0000-0000-0000D7110000}"/>
    <cellStyle name="40% - Accent2 2 3 6" xfId="4569" xr:uid="{00000000-0005-0000-0000-0000D8110000}"/>
    <cellStyle name="40% - Accent2 2 3 6 2" xfId="4570" xr:uid="{00000000-0005-0000-0000-0000D9110000}"/>
    <cellStyle name="40% - Accent2 2 3 6 3" xfId="4571" xr:uid="{00000000-0005-0000-0000-0000DA110000}"/>
    <cellStyle name="40% - Accent2 2 3 6 4" xfId="4572" xr:uid="{00000000-0005-0000-0000-0000DB110000}"/>
    <cellStyle name="40% - Accent2 2 3 7" xfId="4573" xr:uid="{00000000-0005-0000-0000-0000DC110000}"/>
    <cellStyle name="40% - Accent2 2 3 8" xfId="4574" xr:uid="{00000000-0005-0000-0000-0000DD110000}"/>
    <cellStyle name="40% - Accent2 2 3 9" xfId="4575" xr:uid="{00000000-0005-0000-0000-0000DE110000}"/>
    <cellStyle name="40% - Accent2 2 4" xfId="4576" xr:uid="{00000000-0005-0000-0000-0000DF110000}"/>
    <cellStyle name="40% - Accent2 2 5" xfId="4577" xr:uid="{00000000-0005-0000-0000-0000E0110000}"/>
    <cellStyle name="40% - Accent2 2 5 2" xfId="4578" xr:uid="{00000000-0005-0000-0000-0000E1110000}"/>
    <cellStyle name="40% - Accent2 2 5 2 2" xfId="4579" xr:uid="{00000000-0005-0000-0000-0000E2110000}"/>
    <cellStyle name="40% - Accent2 2 5 2 2 2" xfId="4580" xr:uid="{00000000-0005-0000-0000-0000E3110000}"/>
    <cellStyle name="40% - Accent2 2 5 2 2 3" xfId="4581" xr:uid="{00000000-0005-0000-0000-0000E4110000}"/>
    <cellStyle name="40% - Accent2 2 5 2 2 4" xfId="4582" xr:uid="{00000000-0005-0000-0000-0000E5110000}"/>
    <cellStyle name="40% - Accent2 2 5 2 3" xfId="4583" xr:uid="{00000000-0005-0000-0000-0000E6110000}"/>
    <cellStyle name="40% - Accent2 2 5 2 4" xfId="4584" xr:uid="{00000000-0005-0000-0000-0000E7110000}"/>
    <cellStyle name="40% - Accent2 2 5 2 5" xfId="4585" xr:uid="{00000000-0005-0000-0000-0000E8110000}"/>
    <cellStyle name="40% - Accent2 2 5 3" xfId="4586" xr:uid="{00000000-0005-0000-0000-0000E9110000}"/>
    <cellStyle name="40% - Accent2 2 5 3 2" xfId="4587" xr:uid="{00000000-0005-0000-0000-0000EA110000}"/>
    <cellStyle name="40% - Accent2 2 5 3 3" xfId="4588" xr:uid="{00000000-0005-0000-0000-0000EB110000}"/>
    <cellStyle name="40% - Accent2 2 5 3 4" xfId="4589" xr:uid="{00000000-0005-0000-0000-0000EC110000}"/>
    <cellStyle name="40% - Accent2 2 5 4" xfId="4590" xr:uid="{00000000-0005-0000-0000-0000ED110000}"/>
    <cellStyle name="40% - Accent2 2 5 5" xfId="4591" xr:uid="{00000000-0005-0000-0000-0000EE110000}"/>
    <cellStyle name="40% - Accent2 2 5 6" xfId="4592" xr:uid="{00000000-0005-0000-0000-0000EF110000}"/>
    <cellStyle name="40% - Accent2 2 6" xfId="4593" xr:uid="{00000000-0005-0000-0000-0000F0110000}"/>
    <cellStyle name="40% - Accent2 2 6 2" xfId="4594" xr:uid="{00000000-0005-0000-0000-0000F1110000}"/>
    <cellStyle name="40% - Accent2 2 6 2 2" xfId="4595" xr:uid="{00000000-0005-0000-0000-0000F2110000}"/>
    <cellStyle name="40% - Accent2 2 6 2 3" xfId="4596" xr:uid="{00000000-0005-0000-0000-0000F3110000}"/>
    <cellStyle name="40% - Accent2 2 6 2 4" xfId="4597" xr:uid="{00000000-0005-0000-0000-0000F4110000}"/>
    <cellStyle name="40% - Accent2 2 6 3" xfId="4598" xr:uid="{00000000-0005-0000-0000-0000F5110000}"/>
    <cellStyle name="40% - Accent2 2 6 4" xfId="4599" xr:uid="{00000000-0005-0000-0000-0000F6110000}"/>
    <cellStyle name="40% - Accent2 2 6 5" xfId="4600" xr:uid="{00000000-0005-0000-0000-0000F7110000}"/>
    <cellStyle name="40% - Accent2 2 7" xfId="4601" xr:uid="{00000000-0005-0000-0000-0000F8110000}"/>
    <cellStyle name="40% - Accent2 2 7 2" xfId="4602" xr:uid="{00000000-0005-0000-0000-0000F9110000}"/>
    <cellStyle name="40% - Accent2 2 7 3" xfId="4603" xr:uid="{00000000-0005-0000-0000-0000FA110000}"/>
    <cellStyle name="40% - Accent2 2 7 4" xfId="4604" xr:uid="{00000000-0005-0000-0000-0000FB110000}"/>
    <cellStyle name="40% - Accent2 2 8" xfId="4605" xr:uid="{00000000-0005-0000-0000-0000FC110000}"/>
    <cellStyle name="40% - Accent2 2 9" xfId="4606" xr:uid="{00000000-0005-0000-0000-0000FD110000}"/>
    <cellStyle name="40% - Accent2 20" xfId="4607" xr:uid="{00000000-0005-0000-0000-0000FE110000}"/>
    <cellStyle name="40% - Accent2 21" xfId="4608" xr:uid="{00000000-0005-0000-0000-0000FF110000}"/>
    <cellStyle name="40% - Accent2 3" xfId="4609" xr:uid="{00000000-0005-0000-0000-000000120000}"/>
    <cellStyle name="40% - Accent2 3 2" xfId="4610" xr:uid="{00000000-0005-0000-0000-000001120000}"/>
    <cellStyle name="40% - Accent2 3 3" xfId="4611" xr:uid="{00000000-0005-0000-0000-000002120000}"/>
    <cellStyle name="40% - Accent2 3 4" xfId="4612" xr:uid="{00000000-0005-0000-0000-000003120000}"/>
    <cellStyle name="40% - Accent2 4" xfId="4613" xr:uid="{00000000-0005-0000-0000-000004120000}"/>
    <cellStyle name="40% - Accent2 5" xfId="4614" xr:uid="{00000000-0005-0000-0000-000005120000}"/>
    <cellStyle name="40% - Accent2 5 2" xfId="4615" xr:uid="{00000000-0005-0000-0000-000006120000}"/>
    <cellStyle name="40% - Accent2 5 2 2" xfId="4616" xr:uid="{00000000-0005-0000-0000-000007120000}"/>
    <cellStyle name="40% - Accent2 5 2 2 2" xfId="4617" xr:uid="{00000000-0005-0000-0000-000008120000}"/>
    <cellStyle name="40% - Accent2 5 2 2 2 2" xfId="4618" xr:uid="{00000000-0005-0000-0000-000009120000}"/>
    <cellStyle name="40% - Accent2 5 2 2 2 2 2" xfId="4619" xr:uid="{00000000-0005-0000-0000-00000A120000}"/>
    <cellStyle name="40% - Accent2 5 2 2 2 2 3" xfId="4620" xr:uid="{00000000-0005-0000-0000-00000B120000}"/>
    <cellStyle name="40% - Accent2 5 2 2 2 2 4" xfId="4621" xr:uid="{00000000-0005-0000-0000-00000C120000}"/>
    <cellStyle name="40% - Accent2 5 2 2 2 3" xfId="4622" xr:uid="{00000000-0005-0000-0000-00000D120000}"/>
    <cellStyle name="40% - Accent2 5 2 2 2 4" xfId="4623" xr:uid="{00000000-0005-0000-0000-00000E120000}"/>
    <cellStyle name="40% - Accent2 5 2 2 2 5" xfId="4624" xr:uid="{00000000-0005-0000-0000-00000F120000}"/>
    <cellStyle name="40% - Accent2 5 2 2 3" xfId="4625" xr:uid="{00000000-0005-0000-0000-000010120000}"/>
    <cellStyle name="40% - Accent2 5 2 2 3 2" xfId="4626" xr:uid="{00000000-0005-0000-0000-000011120000}"/>
    <cellStyle name="40% - Accent2 5 2 2 3 3" xfId="4627" xr:uid="{00000000-0005-0000-0000-000012120000}"/>
    <cellStyle name="40% - Accent2 5 2 2 3 4" xfId="4628" xr:uid="{00000000-0005-0000-0000-000013120000}"/>
    <cellStyle name="40% - Accent2 5 2 2 4" xfId="4629" xr:uid="{00000000-0005-0000-0000-000014120000}"/>
    <cellStyle name="40% - Accent2 5 2 2 5" xfId="4630" xr:uid="{00000000-0005-0000-0000-000015120000}"/>
    <cellStyle name="40% - Accent2 5 2 2 6" xfId="4631" xr:uid="{00000000-0005-0000-0000-000016120000}"/>
    <cellStyle name="40% - Accent2 5 2 3" xfId="4632" xr:uid="{00000000-0005-0000-0000-000017120000}"/>
    <cellStyle name="40% - Accent2 5 2 3 2" xfId="4633" xr:uid="{00000000-0005-0000-0000-000018120000}"/>
    <cellStyle name="40% - Accent2 5 2 3 2 2" xfId="4634" xr:uid="{00000000-0005-0000-0000-000019120000}"/>
    <cellStyle name="40% - Accent2 5 2 3 2 3" xfId="4635" xr:uid="{00000000-0005-0000-0000-00001A120000}"/>
    <cellStyle name="40% - Accent2 5 2 3 2 4" xfId="4636" xr:uid="{00000000-0005-0000-0000-00001B120000}"/>
    <cellStyle name="40% - Accent2 5 2 3 3" xfId="4637" xr:uid="{00000000-0005-0000-0000-00001C120000}"/>
    <cellStyle name="40% - Accent2 5 2 3 4" xfId="4638" xr:uid="{00000000-0005-0000-0000-00001D120000}"/>
    <cellStyle name="40% - Accent2 5 2 3 5" xfId="4639" xr:uid="{00000000-0005-0000-0000-00001E120000}"/>
    <cellStyle name="40% - Accent2 5 2 4" xfId="4640" xr:uid="{00000000-0005-0000-0000-00001F120000}"/>
    <cellStyle name="40% - Accent2 5 2 4 2" xfId="4641" xr:uid="{00000000-0005-0000-0000-000020120000}"/>
    <cellStyle name="40% - Accent2 5 2 4 2 2" xfId="4642" xr:uid="{00000000-0005-0000-0000-000021120000}"/>
    <cellStyle name="40% - Accent2 5 2 4 2 3" xfId="4643" xr:uid="{00000000-0005-0000-0000-000022120000}"/>
    <cellStyle name="40% - Accent2 5 2 4 2 4" xfId="4644" xr:uid="{00000000-0005-0000-0000-000023120000}"/>
    <cellStyle name="40% - Accent2 5 2 4 3" xfId="4645" xr:uid="{00000000-0005-0000-0000-000024120000}"/>
    <cellStyle name="40% - Accent2 5 2 4 4" xfId="4646" xr:uid="{00000000-0005-0000-0000-000025120000}"/>
    <cellStyle name="40% - Accent2 5 2 4 5" xfId="4647" xr:uid="{00000000-0005-0000-0000-000026120000}"/>
    <cellStyle name="40% - Accent2 5 2 5" xfId="4648" xr:uid="{00000000-0005-0000-0000-000027120000}"/>
    <cellStyle name="40% - Accent2 5 2 5 2" xfId="4649" xr:uid="{00000000-0005-0000-0000-000028120000}"/>
    <cellStyle name="40% - Accent2 5 2 5 3" xfId="4650" xr:uid="{00000000-0005-0000-0000-000029120000}"/>
    <cellStyle name="40% - Accent2 5 2 5 4" xfId="4651" xr:uid="{00000000-0005-0000-0000-00002A120000}"/>
    <cellStyle name="40% - Accent2 5 2 6" xfId="4652" xr:uid="{00000000-0005-0000-0000-00002B120000}"/>
    <cellStyle name="40% - Accent2 5 2 7" xfId="4653" xr:uid="{00000000-0005-0000-0000-00002C120000}"/>
    <cellStyle name="40% - Accent2 5 2 8" xfId="4654" xr:uid="{00000000-0005-0000-0000-00002D120000}"/>
    <cellStyle name="40% - Accent2 5 3" xfId="4655" xr:uid="{00000000-0005-0000-0000-00002E120000}"/>
    <cellStyle name="40% - Accent2 5 3 2" xfId="4656" xr:uid="{00000000-0005-0000-0000-00002F120000}"/>
    <cellStyle name="40% - Accent2 5 3 2 2" xfId="4657" xr:uid="{00000000-0005-0000-0000-000030120000}"/>
    <cellStyle name="40% - Accent2 5 3 2 2 2" xfId="4658" xr:uid="{00000000-0005-0000-0000-000031120000}"/>
    <cellStyle name="40% - Accent2 5 3 2 2 3" xfId="4659" xr:uid="{00000000-0005-0000-0000-000032120000}"/>
    <cellStyle name="40% - Accent2 5 3 2 2 4" xfId="4660" xr:uid="{00000000-0005-0000-0000-000033120000}"/>
    <cellStyle name="40% - Accent2 5 3 2 3" xfId="4661" xr:uid="{00000000-0005-0000-0000-000034120000}"/>
    <cellStyle name="40% - Accent2 5 3 2 4" xfId="4662" xr:uid="{00000000-0005-0000-0000-000035120000}"/>
    <cellStyle name="40% - Accent2 5 3 2 5" xfId="4663" xr:uid="{00000000-0005-0000-0000-000036120000}"/>
    <cellStyle name="40% - Accent2 5 3 3" xfId="4664" xr:uid="{00000000-0005-0000-0000-000037120000}"/>
    <cellStyle name="40% - Accent2 5 3 3 2" xfId="4665" xr:uid="{00000000-0005-0000-0000-000038120000}"/>
    <cellStyle name="40% - Accent2 5 3 3 3" xfId="4666" xr:uid="{00000000-0005-0000-0000-000039120000}"/>
    <cellStyle name="40% - Accent2 5 3 3 4" xfId="4667" xr:uid="{00000000-0005-0000-0000-00003A120000}"/>
    <cellStyle name="40% - Accent2 5 3 4" xfId="4668" xr:uid="{00000000-0005-0000-0000-00003B120000}"/>
    <cellStyle name="40% - Accent2 5 3 5" xfId="4669" xr:uid="{00000000-0005-0000-0000-00003C120000}"/>
    <cellStyle name="40% - Accent2 5 3 6" xfId="4670" xr:uid="{00000000-0005-0000-0000-00003D120000}"/>
    <cellStyle name="40% - Accent2 5 4" xfId="4671" xr:uid="{00000000-0005-0000-0000-00003E120000}"/>
    <cellStyle name="40% - Accent2 5 4 2" xfId="4672" xr:uid="{00000000-0005-0000-0000-00003F120000}"/>
    <cellStyle name="40% - Accent2 5 4 2 2" xfId="4673" xr:uid="{00000000-0005-0000-0000-000040120000}"/>
    <cellStyle name="40% - Accent2 5 4 2 3" xfId="4674" xr:uid="{00000000-0005-0000-0000-000041120000}"/>
    <cellStyle name="40% - Accent2 5 4 2 4" xfId="4675" xr:uid="{00000000-0005-0000-0000-000042120000}"/>
    <cellStyle name="40% - Accent2 5 4 3" xfId="4676" xr:uid="{00000000-0005-0000-0000-000043120000}"/>
    <cellStyle name="40% - Accent2 5 4 4" xfId="4677" xr:uid="{00000000-0005-0000-0000-000044120000}"/>
    <cellStyle name="40% - Accent2 5 4 5" xfId="4678" xr:uid="{00000000-0005-0000-0000-000045120000}"/>
    <cellStyle name="40% - Accent2 5 5" xfId="4679" xr:uid="{00000000-0005-0000-0000-000046120000}"/>
    <cellStyle name="40% - Accent2 5 5 2" xfId="4680" xr:uid="{00000000-0005-0000-0000-000047120000}"/>
    <cellStyle name="40% - Accent2 5 5 2 2" xfId="4681" xr:uid="{00000000-0005-0000-0000-000048120000}"/>
    <cellStyle name="40% - Accent2 5 5 2 3" xfId="4682" xr:uid="{00000000-0005-0000-0000-000049120000}"/>
    <cellStyle name="40% - Accent2 5 5 2 4" xfId="4683" xr:uid="{00000000-0005-0000-0000-00004A120000}"/>
    <cellStyle name="40% - Accent2 5 5 3" xfId="4684" xr:uid="{00000000-0005-0000-0000-00004B120000}"/>
    <cellStyle name="40% - Accent2 5 5 4" xfId="4685" xr:uid="{00000000-0005-0000-0000-00004C120000}"/>
    <cellStyle name="40% - Accent2 5 5 5" xfId="4686" xr:uid="{00000000-0005-0000-0000-00004D120000}"/>
    <cellStyle name="40% - Accent2 5 6" xfId="4687" xr:uid="{00000000-0005-0000-0000-00004E120000}"/>
    <cellStyle name="40% - Accent2 5 6 2" xfId="4688" xr:uid="{00000000-0005-0000-0000-00004F120000}"/>
    <cellStyle name="40% - Accent2 5 6 3" xfId="4689" xr:uid="{00000000-0005-0000-0000-000050120000}"/>
    <cellStyle name="40% - Accent2 5 6 4" xfId="4690" xr:uid="{00000000-0005-0000-0000-000051120000}"/>
    <cellStyle name="40% - Accent2 5 7" xfId="4691" xr:uid="{00000000-0005-0000-0000-000052120000}"/>
    <cellStyle name="40% - Accent2 5 8" xfId="4692" xr:uid="{00000000-0005-0000-0000-000053120000}"/>
    <cellStyle name="40% - Accent2 5 9" xfId="4693" xr:uid="{00000000-0005-0000-0000-000054120000}"/>
    <cellStyle name="40% - Accent2 6" xfId="4694" xr:uid="{00000000-0005-0000-0000-000055120000}"/>
    <cellStyle name="40% - Accent2 6 2" xfId="4695" xr:uid="{00000000-0005-0000-0000-000056120000}"/>
    <cellStyle name="40% - Accent2 6 2 2" xfId="4696" xr:uid="{00000000-0005-0000-0000-000057120000}"/>
    <cellStyle name="40% - Accent2 6 2 2 2" xfId="4697" xr:uid="{00000000-0005-0000-0000-000058120000}"/>
    <cellStyle name="40% - Accent2 6 2 2 2 2" xfId="4698" xr:uid="{00000000-0005-0000-0000-000059120000}"/>
    <cellStyle name="40% - Accent2 6 2 2 2 2 2" xfId="4699" xr:uid="{00000000-0005-0000-0000-00005A120000}"/>
    <cellStyle name="40% - Accent2 6 2 2 2 2 3" xfId="4700" xr:uid="{00000000-0005-0000-0000-00005B120000}"/>
    <cellStyle name="40% - Accent2 6 2 2 2 2 4" xfId="4701" xr:uid="{00000000-0005-0000-0000-00005C120000}"/>
    <cellStyle name="40% - Accent2 6 2 2 2 3" xfId="4702" xr:uid="{00000000-0005-0000-0000-00005D120000}"/>
    <cellStyle name="40% - Accent2 6 2 2 2 4" xfId="4703" xr:uid="{00000000-0005-0000-0000-00005E120000}"/>
    <cellStyle name="40% - Accent2 6 2 2 2 5" xfId="4704" xr:uid="{00000000-0005-0000-0000-00005F120000}"/>
    <cellStyle name="40% - Accent2 6 2 2 3" xfId="4705" xr:uid="{00000000-0005-0000-0000-000060120000}"/>
    <cellStyle name="40% - Accent2 6 2 2 3 2" xfId="4706" xr:uid="{00000000-0005-0000-0000-000061120000}"/>
    <cellStyle name="40% - Accent2 6 2 2 3 3" xfId="4707" xr:uid="{00000000-0005-0000-0000-000062120000}"/>
    <cellStyle name="40% - Accent2 6 2 2 3 4" xfId="4708" xr:uid="{00000000-0005-0000-0000-000063120000}"/>
    <cellStyle name="40% - Accent2 6 2 2 4" xfId="4709" xr:uid="{00000000-0005-0000-0000-000064120000}"/>
    <cellStyle name="40% - Accent2 6 2 2 5" xfId="4710" xr:uid="{00000000-0005-0000-0000-000065120000}"/>
    <cellStyle name="40% - Accent2 6 2 2 6" xfId="4711" xr:uid="{00000000-0005-0000-0000-000066120000}"/>
    <cellStyle name="40% - Accent2 6 2 3" xfId="4712" xr:uid="{00000000-0005-0000-0000-000067120000}"/>
    <cellStyle name="40% - Accent2 6 2 3 2" xfId="4713" xr:uid="{00000000-0005-0000-0000-000068120000}"/>
    <cellStyle name="40% - Accent2 6 2 3 2 2" xfId="4714" xr:uid="{00000000-0005-0000-0000-000069120000}"/>
    <cellStyle name="40% - Accent2 6 2 3 2 3" xfId="4715" xr:uid="{00000000-0005-0000-0000-00006A120000}"/>
    <cellStyle name="40% - Accent2 6 2 3 2 4" xfId="4716" xr:uid="{00000000-0005-0000-0000-00006B120000}"/>
    <cellStyle name="40% - Accent2 6 2 3 3" xfId="4717" xr:uid="{00000000-0005-0000-0000-00006C120000}"/>
    <cellStyle name="40% - Accent2 6 2 3 4" xfId="4718" xr:uid="{00000000-0005-0000-0000-00006D120000}"/>
    <cellStyle name="40% - Accent2 6 2 3 5" xfId="4719" xr:uid="{00000000-0005-0000-0000-00006E120000}"/>
    <cellStyle name="40% - Accent2 6 2 4" xfId="4720" xr:uid="{00000000-0005-0000-0000-00006F120000}"/>
    <cellStyle name="40% - Accent2 6 2 4 2" xfId="4721" xr:uid="{00000000-0005-0000-0000-000070120000}"/>
    <cellStyle name="40% - Accent2 6 2 4 2 2" xfId="4722" xr:uid="{00000000-0005-0000-0000-000071120000}"/>
    <cellStyle name="40% - Accent2 6 2 4 2 3" xfId="4723" xr:uid="{00000000-0005-0000-0000-000072120000}"/>
    <cellStyle name="40% - Accent2 6 2 4 2 4" xfId="4724" xr:uid="{00000000-0005-0000-0000-000073120000}"/>
    <cellStyle name="40% - Accent2 6 2 4 3" xfId="4725" xr:uid="{00000000-0005-0000-0000-000074120000}"/>
    <cellStyle name="40% - Accent2 6 2 4 4" xfId="4726" xr:uid="{00000000-0005-0000-0000-000075120000}"/>
    <cellStyle name="40% - Accent2 6 2 4 5" xfId="4727" xr:uid="{00000000-0005-0000-0000-000076120000}"/>
    <cellStyle name="40% - Accent2 6 2 5" xfId="4728" xr:uid="{00000000-0005-0000-0000-000077120000}"/>
    <cellStyle name="40% - Accent2 6 2 5 2" xfId="4729" xr:uid="{00000000-0005-0000-0000-000078120000}"/>
    <cellStyle name="40% - Accent2 6 2 5 3" xfId="4730" xr:uid="{00000000-0005-0000-0000-000079120000}"/>
    <cellStyle name="40% - Accent2 6 2 5 4" xfId="4731" xr:uid="{00000000-0005-0000-0000-00007A120000}"/>
    <cellStyle name="40% - Accent2 6 2 6" xfId="4732" xr:uid="{00000000-0005-0000-0000-00007B120000}"/>
    <cellStyle name="40% - Accent2 6 2 7" xfId="4733" xr:uid="{00000000-0005-0000-0000-00007C120000}"/>
    <cellStyle name="40% - Accent2 6 2 8" xfId="4734" xr:uid="{00000000-0005-0000-0000-00007D120000}"/>
    <cellStyle name="40% - Accent2 6 3" xfId="4735" xr:uid="{00000000-0005-0000-0000-00007E120000}"/>
    <cellStyle name="40% - Accent2 6 3 2" xfId="4736" xr:uid="{00000000-0005-0000-0000-00007F120000}"/>
    <cellStyle name="40% - Accent2 6 3 2 2" xfId="4737" xr:uid="{00000000-0005-0000-0000-000080120000}"/>
    <cellStyle name="40% - Accent2 6 3 2 2 2" xfId="4738" xr:uid="{00000000-0005-0000-0000-000081120000}"/>
    <cellStyle name="40% - Accent2 6 3 2 2 3" xfId="4739" xr:uid="{00000000-0005-0000-0000-000082120000}"/>
    <cellStyle name="40% - Accent2 6 3 2 2 4" xfId="4740" xr:uid="{00000000-0005-0000-0000-000083120000}"/>
    <cellStyle name="40% - Accent2 6 3 2 3" xfId="4741" xr:uid="{00000000-0005-0000-0000-000084120000}"/>
    <cellStyle name="40% - Accent2 6 3 2 4" xfId="4742" xr:uid="{00000000-0005-0000-0000-000085120000}"/>
    <cellStyle name="40% - Accent2 6 3 2 5" xfId="4743" xr:uid="{00000000-0005-0000-0000-000086120000}"/>
    <cellStyle name="40% - Accent2 6 3 3" xfId="4744" xr:uid="{00000000-0005-0000-0000-000087120000}"/>
    <cellStyle name="40% - Accent2 6 3 3 2" xfId="4745" xr:uid="{00000000-0005-0000-0000-000088120000}"/>
    <cellStyle name="40% - Accent2 6 3 3 3" xfId="4746" xr:uid="{00000000-0005-0000-0000-000089120000}"/>
    <cellStyle name="40% - Accent2 6 3 3 4" xfId="4747" xr:uid="{00000000-0005-0000-0000-00008A120000}"/>
    <cellStyle name="40% - Accent2 6 3 4" xfId="4748" xr:uid="{00000000-0005-0000-0000-00008B120000}"/>
    <cellStyle name="40% - Accent2 6 3 5" xfId="4749" xr:uid="{00000000-0005-0000-0000-00008C120000}"/>
    <cellStyle name="40% - Accent2 6 3 6" xfId="4750" xr:uid="{00000000-0005-0000-0000-00008D120000}"/>
    <cellStyle name="40% - Accent2 6 4" xfId="4751" xr:uid="{00000000-0005-0000-0000-00008E120000}"/>
    <cellStyle name="40% - Accent2 6 4 2" xfId="4752" xr:uid="{00000000-0005-0000-0000-00008F120000}"/>
    <cellStyle name="40% - Accent2 6 4 2 2" xfId="4753" xr:uid="{00000000-0005-0000-0000-000090120000}"/>
    <cellStyle name="40% - Accent2 6 4 2 3" xfId="4754" xr:uid="{00000000-0005-0000-0000-000091120000}"/>
    <cellStyle name="40% - Accent2 6 4 2 4" xfId="4755" xr:uid="{00000000-0005-0000-0000-000092120000}"/>
    <cellStyle name="40% - Accent2 6 4 3" xfId="4756" xr:uid="{00000000-0005-0000-0000-000093120000}"/>
    <cellStyle name="40% - Accent2 6 4 4" xfId="4757" xr:uid="{00000000-0005-0000-0000-000094120000}"/>
    <cellStyle name="40% - Accent2 6 4 5" xfId="4758" xr:uid="{00000000-0005-0000-0000-000095120000}"/>
    <cellStyle name="40% - Accent2 6 5" xfId="4759" xr:uid="{00000000-0005-0000-0000-000096120000}"/>
    <cellStyle name="40% - Accent2 6 5 2" xfId="4760" xr:uid="{00000000-0005-0000-0000-000097120000}"/>
    <cellStyle name="40% - Accent2 6 5 2 2" xfId="4761" xr:uid="{00000000-0005-0000-0000-000098120000}"/>
    <cellStyle name="40% - Accent2 6 5 2 3" xfId="4762" xr:uid="{00000000-0005-0000-0000-000099120000}"/>
    <cellStyle name="40% - Accent2 6 5 2 4" xfId="4763" xr:uid="{00000000-0005-0000-0000-00009A120000}"/>
    <cellStyle name="40% - Accent2 6 5 3" xfId="4764" xr:uid="{00000000-0005-0000-0000-00009B120000}"/>
    <cellStyle name="40% - Accent2 6 5 4" xfId="4765" xr:uid="{00000000-0005-0000-0000-00009C120000}"/>
    <cellStyle name="40% - Accent2 6 5 5" xfId="4766" xr:uid="{00000000-0005-0000-0000-00009D120000}"/>
    <cellStyle name="40% - Accent2 6 6" xfId="4767" xr:uid="{00000000-0005-0000-0000-00009E120000}"/>
    <cellStyle name="40% - Accent2 6 6 2" xfId="4768" xr:uid="{00000000-0005-0000-0000-00009F120000}"/>
    <cellStyle name="40% - Accent2 6 6 3" xfId="4769" xr:uid="{00000000-0005-0000-0000-0000A0120000}"/>
    <cellStyle name="40% - Accent2 6 6 4" xfId="4770" xr:uid="{00000000-0005-0000-0000-0000A1120000}"/>
    <cellStyle name="40% - Accent2 6 7" xfId="4771" xr:uid="{00000000-0005-0000-0000-0000A2120000}"/>
    <cellStyle name="40% - Accent2 6 8" xfId="4772" xr:uid="{00000000-0005-0000-0000-0000A3120000}"/>
    <cellStyle name="40% - Accent2 6 9" xfId="4773" xr:uid="{00000000-0005-0000-0000-0000A4120000}"/>
    <cellStyle name="40% - Accent2 7" xfId="4774" xr:uid="{00000000-0005-0000-0000-0000A5120000}"/>
    <cellStyle name="40% - Accent2 7 2" xfId="4775" xr:uid="{00000000-0005-0000-0000-0000A6120000}"/>
    <cellStyle name="40% - Accent2 7 3" xfId="4776" xr:uid="{00000000-0005-0000-0000-0000A7120000}"/>
    <cellStyle name="40% - Accent2 7 3 2" xfId="4777" xr:uid="{00000000-0005-0000-0000-0000A8120000}"/>
    <cellStyle name="40% - Accent2 7 3 2 2" xfId="4778" xr:uid="{00000000-0005-0000-0000-0000A9120000}"/>
    <cellStyle name="40% - Accent2 7 3 2 2 2" xfId="4779" xr:uid="{00000000-0005-0000-0000-0000AA120000}"/>
    <cellStyle name="40% - Accent2 7 3 2 2 3" xfId="4780" xr:uid="{00000000-0005-0000-0000-0000AB120000}"/>
    <cellStyle name="40% - Accent2 7 3 2 2 4" xfId="4781" xr:uid="{00000000-0005-0000-0000-0000AC120000}"/>
    <cellStyle name="40% - Accent2 7 3 2 3" xfId="4782" xr:uid="{00000000-0005-0000-0000-0000AD120000}"/>
    <cellStyle name="40% - Accent2 7 3 2 4" xfId="4783" xr:uid="{00000000-0005-0000-0000-0000AE120000}"/>
    <cellStyle name="40% - Accent2 7 3 2 5" xfId="4784" xr:uid="{00000000-0005-0000-0000-0000AF120000}"/>
    <cellStyle name="40% - Accent2 7 3 3" xfId="4785" xr:uid="{00000000-0005-0000-0000-0000B0120000}"/>
    <cellStyle name="40% - Accent2 7 3 3 2" xfId="4786" xr:uid="{00000000-0005-0000-0000-0000B1120000}"/>
    <cellStyle name="40% - Accent2 7 3 3 3" xfId="4787" xr:uid="{00000000-0005-0000-0000-0000B2120000}"/>
    <cellStyle name="40% - Accent2 7 3 3 4" xfId="4788" xr:uid="{00000000-0005-0000-0000-0000B3120000}"/>
    <cellStyle name="40% - Accent2 7 3 4" xfId="4789" xr:uid="{00000000-0005-0000-0000-0000B4120000}"/>
    <cellStyle name="40% - Accent2 7 3 5" xfId="4790" xr:uid="{00000000-0005-0000-0000-0000B5120000}"/>
    <cellStyle name="40% - Accent2 7 3 6" xfId="4791" xr:uid="{00000000-0005-0000-0000-0000B6120000}"/>
    <cellStyle name="40% - Accent2 7 4" xfId="4792" xr:uid="{00000000-0005-0000-0000-0000B7120000}"/>
    <cellStyle name="40% - Accent2 7 4 2" xfId="4793" xr:uid="{00000000-0005-0000-0000-0000B8120000}"/>
    <cellStyle name="40% - Accent2 7 4 2 2" xfId="4794" xr:uid="{00000000-0005-0000-0000-0000B9120000}"/>
    <cellStyle name="40% - Accent2 7 4 2 3" xfId="4795" xr:uid="{00000000-0005-0000-0000-0000BA120000}"/>
    <cellStyle name="40% - Accent2 7 4 2 4" xfId="4796" xr:uid="{00000000-0005-0000-0000-0000BB120000}"/>
    <cellStyle name="40% - Accent2 7 4 3" xfId="4797" xr:uid="{00000000-0005-0000-0000-0000BC120000}"/>
    <cellStyle name="40% - Accent2 7 4 4" xfId="4798" xr:uid="{00000000-0005-0000-0000-0000BD120000}"/>
    <cellStyle name="40% - Accent2 7 4 5" xfId="4799" xr:uid="{00000000-0005-0000-0000-0000BE120000}"/>
    <cellStyle name="40% - Accent2 7 5" xfId="4800" xr:uid="{00000000-0005-0000-0000-0000BF120000}"/>
    <cellStyle name="40% - Accent2 7 5 2" xfId="4801" xr:uid="{00000000-0005-0000-0000-0000C0120000}"/>
    <cellStyle name="40% - Accent2 7 5 2 2" xfId="4802" xr:uid="{00000000-0005-0000-0000-0000C1120000}"/>
    <cellStyle name="40% - Accent2 7 5 2 3" xfId="4803" xr:uid="{00000000-0005-0000-0000-0000C2120000}"/>
    <cellStyle name="40% - Accent2 7 5 2 4" xfId="4804" xr:uid="{00000000-0005-0000-0000-0000C3120000}"/>
    <cellStyle name="40% - Accent2 7 5 3" xfId="4805" xr:uid="{00000000-0005-0000-0000-0000C4120000}"/>
    <cellStyle name="40% - Accent2 7 5 4" xfId="4806" xr:uid="{00000000-0005-0000-0000-0000C5120000}"/>
    <cellStyle name="40% - Accent2 7 5 5" xfId="4807" xr:uid="{00000000-0005-0000-0000-0000C6120000}"/>
    <cellStyle name="40% - Accent2 7 6" xfId="4808" xr:uid="{00000000-0005-0000-0000-0000C7120000}"/>
    <cellStyle name="40% - Accent2 7 6 2" xfId="4809" xr:uid="{00000000-0005-0000-0000-0000C8120000}"/>
    <cellStyle name="40% - Accent2 7 6 3" xfId="4810" xr:uid="{00000000-0005-0000-0000-0000C9120000}"/>
    <cellStyle name="40% - Accent2 7 6 4" xfId="4811" xr:uid="{00000000-0005-0000-0000-0000CA120000}"/>
    <cellStyle name="40% - Accent2 7 7" xfId="4812" xr:uid="{00000000-0005-0000-0000-0000CB120000}"/>
    <cellStyle name="40% - Accent2 7 8" xfId="4813" xr:uid="{00000000-0005-0000-0000-0000CC120000}"/>
    <cellStyle name="40% - Accent2 7 9" xfId="4814" xr:uid="{00000000-0005-0000-0000-0000CD120000}"/>
    <cellStyle name="40% - Accent2 8" xfId="4815" xr:uid="{00000000-0005-0000-0000-0000CE120000}"/>
    <cellStyle name="40% - Accent2 8 2" xfId="4816" xr:uid="{00000000-0005-0000-0000-0000CF120000}"/>
    <cellStyle name="40% - Accent2 8 2 2" xfId="4817" xr:uid="{00000000-0005-0000-0000-0000D0120000}"/>
    <cellStyle name="40% - Accent2 8 2 2 2" xfId="4818" xr:uid="{00000000-0005-0000-0000-0000D1120000}"/>
    <cellStyle name="40% - Accent2 8 2 2 2 2" xfId="4819" xr:uid="{00000000-0005-0000-0000-0000D2120000}"/>
    <cellStyle name="40% - Accent2 8 2 2 2 3" xfId="4820" xr:uid="{00000000-0005-0000-0000-0000D3120000}"/>
    <cellStyle name="40% - Accent2 8 2 2 2 4" xfId="4821" xr:uid="{00000000-0005-0000-0000-0000D4120000}"/>
    <cellStyle name="40% - Accent2 8 2 2 3" xfId="4822" xr:uid="{00000000-0005-0000-0000-0000D5120000}"/>
    <cellStyle name="40% - Accent2 8 2 2 4" xfId="4823" xr:uid="{00000000-0005-0000-0000-0000D6120000}"/>
    <cellStyle name="40% - Accent2 8 2 2 5" xfId="4824" xr:uid="{00000000-0005-0000-0000-0000D7120000}"/>
    <cellStyle name="40% - Accent2 8 2 3" xfId="4825" xr:uid="{00000000-0005-0000-0000-0000D8120000}"/>
    <cellStyle name="40% - Accent2 8 2 3 2" xfId="4826" xr:uid="{00000000-0005-0000-0000-0000D9120000}"/>
    <cellStyle name="40% - Accent2 8 2 3 3" xfId="4827" xr:uid="{00000000-0005-0000-0000-0000DA120000}"/>
    <cellStyle name="40% - Accent2 8 2 3 4" xfId="4828" xr:uid="{00000000-0005-0000-0000-0000DB120000}"/>
    <cellStyle name="40% - Accent2 8 2 4" xfId="4829" xr:uid="{00000000-0005-0000-0000-0000DC120000}"/>
    <cellStyle name="40% - Accent2 8 2 5" xfId="4830" xr:uid="{00000000-0005-0000-0000-0000DD120000}"/>
    <cellStyle name="40% - Accent2 8 2 6" xfId="4831" xr:uid="{00000000-0005-0000-0000-0000DE120000}"/>
    <cellStyle name="40% - Accent2 8 3" xfId="4832" xr:uid="{00000000-0005-0000-0000-0000DF120000}"/>
    <cellStyle name="40% - Accent2 8 3 2" xfId="4833" xr:uid="{00000000-0005-0000-0000-0000E0120000}"/>
    <cellStyle name="40% - Accent2 8 3 2 2" xfId="4834" xr:uid="{00000000-0005-0000-0000-0000E1120000}"/>
    <cellStyle name="40% - Accent2 8 3 2 3" xfId="4835" xr:uid="{00000000-0005-0000-0000-0000E2120000}"/>
    <cellStyle name="40% - Accent2 8 3 2 4" xfId="4836" xr:uid="{00000000-0005-0000-0000-0000E3120000}"/>
    <cellStyle name="40% - Accent2 8 3 3" xfId="4837" xr:uid="{00000000-0005-0000-0000-0000E4120000}"/>
    <cellStyle name="40% - Accent2 8 3 4" xfId="4838" xr:uid="{00000000-0005-0000-0000-0000E5120000}"/>
    <cellStyle name="40% - Accent2 8 3 5" xfId="4839" xr:uid="{00000000-0005-0000-0000-0000E6120000}"/>
    <cellStyle name="40% - Accent2 8 4" xfId="4840" xr:uid="{00000000-0005-0000-0000-0000E7120000}"/>
    <cellStyle name="40% - Accent2 8 4 2" xfId="4841" xr:uid="{00000000-0005-0000-0000-0000E8120000}"/>
    <cellStyle name="40% - Accent2 8 4 2 2" xfId="4842" xr:uid="{00000000-0005-0000-0000-0000E9120000}"/>
    <cellStyle name="40% - Accent2 8 4 2 3" xfId="4843" xr:uid="{00000000-0005-0000-0000-0000EA120000}"/>
    <cellStyle name="40% - Accent2 8 4 2 4" xfId="4844" xr:uid="{00000000-0005-0000-0000-0000EB120000}"/>
    <cellStyle name="40% - Accent2 8 4 3" xfId="4845" xr:uid="{00000000-0005-0000-0000-0000EC120000}"/>
    <cellStyle name="40% - Accent2 8 4 4" xfId="4846" xr:uid="{00000000-0005-0000-0000-0000ED120000}"/>
    <cellStyle name="40% - Accent2 8 4 5" xfId="4847" xr:uid="{00000000-0005-0000-0000-0000EE120000}"/>
    <cellStyle name="40% - Accent2 8 5" xfId="4848" xr:uid="{00000000-0005-0000-0000-0000EF120000}"/>
    <cellStyle name="40% - Accent2 8 5 2" xfId="4849" xr:uid="{00000000-0005-0000-0000-0000F0120000}"/>
    <cellStyle name="40% - Accent2 8 5 3" xfId="4850" xr:uid="{00000000-0005-0000-0000-0000F1120000}"/>
    <cellStyle name="40% - Accent2 8 5 4" xfId="4851" xr:uid="{00000000-0005-0000-0000-0000F2120000}"/>
    <cellStyle name="40% - Accent2 8 6" xfId="4852" xr:uid="{00000000-0005-0000-0000-0000F3120000}"/>
    <cellStyle name="40% - Accent2 8 7" xfId="4853" xr:uid="{00000000-0005-0000-0000-0000F4120000}"/>
    <cellStyle name="40% - Accent2 8 8" xfId="4854" xr:uid="{00000000-0005-0000-0000-0000F5120000}"/>
    <cellStyle name="40% - Accent2 9" xfId="4855" xr:uid="{00000000-0005-0000-0000-0000F6120000}"/>
    <cellStyle name="40% - Accent2 9 2" xfId="4856" xr:uid="{00000000-0005-0000-0000-0000F7120000}"/>
    <cellStyle name="40% - Accent2 9 2 2" xfId="4857" xr:uid="{00000000-0005-0000-0000-0000F8120000}"/>
    <cellStyle name="40% - Accent2 9 2 2 2" xfId="4858" xr:uid="{00000000-0005-0000-0000-0000F9120000}"/>
    <cellStyle name="40% - Accent2 9 2 2 3" xfId="4859" xr:uid="{00000000-0005-0000-0000-0000FA120000}"/>
    <cellStyle name="40% - Accent2 9 2 2 4" xfId="4860" xr:uid="{00000000-0005-0000-0000-0000FB120000}"/>
    <cellStyle name="40% - Accent2 9 2 3" xfId="4861" xr:uid="{00000000-0005-0000-0000-0000FC120000}"/>
    <cellStyle name="40% - Accent2 9 2 4" xfId="4862" xr:uid="{00000000-0005-0000-0000-0000FD120000}"/>
    <cellStyle name="40% - Accent2 9 2 5" xfId="4863" xr:uid="{00000000-0005-0000-0000-0000FE120000}"/>
    <cellStyle name="40% - Accent2 9 3" xfId="4864" xr:uid="{00000000-0005-0000-0000-0000FF120000}"/>
    <cellStyle name="40% - Accent2 9 3 2" xfId="4865" xr:uid="{00000000-0005-0000-0000-000000130000}"/>
    <cellStyle name="40% - Accent2 9 3 3" xfId="4866" xr:uid="{00000000-0005-0000-0000-000001130000}"/>
    <cellStyle name="40% - Accent2 9 3 4" xfId="4867" xr:uid="{00000000-0005-0000-0000-000002130000}"/>
    <cellStyle name="40% - Accent2 9 4" xfId="4868" xr:uid="{00000000-0005-0000-0000-000003130000}"/>
    <cellStyle name="40% - Accent2 9 5" xfId="4869" xr:uid="{00000000-0005-0000-0000-000004130000}"/>
    <cellStyle name="40% - Accent2 9 6" xfId="4870" xr:uid="{00000000-0005-0000-0000-000005130000}"/>
    <cellStyle name="40% - Accent3 10" xfId="4871" xr:uid="{00000000-0005-0000-0000-000006130000}"/>
    <cellStyle name="40% - Accent3 10 2" xfId="4872" xr:uid="{00000000-0005-0000-0000-000007130000}"/>
    <cellStyle name="40% - Accent3 10 2 2" xfId="4873" xr:uid="{00000000-0005-0000-0000-000008130000}"/>
    <cellStyle name="40% - Accent3 10 2 2 2" xfId="4874" xr:uid="{00000000-0005-0000-0000-000009130000}"/>
    <cellStyle name="40% - Accent3 10 2 2 3" xfId="4875" xr:uid="{00000000-0005-0000-0000-00000A130000}"/>
    <cellStyle name="40% - Accent3 10 2 2 4" xfId="4876" xr:uid="{00000000-0005-0000-0000-00000B130000}"/>
    <cellStyle name="40% - Accent3 10 2 3" xfId="4877" xr:uid="{00000000-0005-0000-0000-00000C130000}"/>
    <cellStyle name="40% - Accent3 10 2 4" xfId="4878" xr:uid="{00000000-0005-0000-0000-00000D130000}"/>
    <cellStyle name="40% - Accent3 10 2 5" xfId="4879" xr:uid="{00000000-0005-0000-0000-00000E130000}"/>
    <cellStyle name="40% - Accent3 10 3" xfId="4880" xr:uid="{00000000-0005-0000-0000-00000F130000}"/>
    <cellStyle name="40% - Accent3 10 3 2" xfId="4881" xr:uid="{00000000-0005-0000-0000-000010130000}"/>
    <cellStyle name="40% - Accent3 10 3 3" xfId="4882" xr:uid="{00000000-0005-0000-0000-000011130000}"/>
    <cellStyle name="40% - Accent3 10 3 4" xfId="4883" xr:uid="{00000000-0005-0000-0000-000012130000}"/>
    <cellStyle name="40% - Accent3 10 4" xfId="4884" xr:uid="{00000000-0005-0000-0000-000013130000}"/>
    <cellStyle name="40% - Accent3 10 5" xfId="4885" xr:uid="{00000000-0005-0000-0000-000014130000}"/>
    <cellStyle name="40% - Accent3 10 6" xfId="4886" xr:uid="{00000000-0005-0000-0000-000015130000}"/>
    <cellStyle name="40% - Accent3 11" xfId="4887" xr:uid="{00000000-0005-0000-0000-000016130000}"/>
    <cellStyle name="40% - Accent3 11 2" xfId="4888" xr:uid="{00000000-0005-0000-0000-000017130000}"/>
    <cellStyle name="40% - Accent3 11 2 2" xfId="4889" xr:uid="{00000000-0005-0000-0000-000018130000}"/>
    <cellStyle name="40% - Accent3 11 2 2 2" xfId="4890" xr:uid="{00000000-0005-0000-0000-000019130000}"/>
    <cellStyle name="40% - Accent3 11 2 2 3" xfId="4891" xr:uid="{00000000-0005-0000-0000-00001A130000}"/>
    <cellStyle name="40% - Accent3 11 2 2 4" xfId="4892" xr:uid="{00000000-0005-0000-0000-00001B130000}"/>
    <cellStyle name="40% - Accent3 11 2 3" xfId="4893" xr:uid="{00000000-0005-0000-0000-00001C130000}"/>
    <cellStyle name="40% - Accent3 11 2 4" xfId="4894" xr:uid="{00000000-0005-0000-0000-00001D130000}"/>
    <cellStyle name="40% - Accent3 11 2 5" xfId="4895" xr:uid="{00000000-0005-0000-0000-00001E130000}"/>
    <cellStyle name="40% - Accent3 11 3" xfId="4896" xr:uid="{00000000-0005-0000-0000-00001F130000}"/>
    <cellStyle name="40% - Accent3 11 3 2" xfId="4897" xr:uid="{00000000-0005-0000-0000-000020130000}"/>
    <cellStyle name="40% - Accent3 11 3 3" xfId="4898" xr:uid="{00000000-0005-0000-0000-000021130000}"/>
    <cellStyle name="40% - Accent3 11 3 4" xfId="4899" xr:uid="{00000000-0005-0000-0000-000022130000}"/>
    <cellStyle name="40% - Accent3 11 4" xfId="4900" xr:uid="{00000000-0005-0000-0000-000023130000}"/>
    <cellStyle name="40% - Accent3 11 5" xfId="4901" xr:uid="{00000000-0005-0000-0000-000024130000}"/>
    <cellStyle name="40% - Accent3 11 6" xfId="4902" xr:uid="{00000000-0005-0000-0000-000025130000}"/>
    <cellStyle name="40% - Accent3 12" xfId="4903" xr:uid="{00000000-0005-0000-0000-000026130000}"/>
    <cellStyle name="40% - Accent3 12 2" xfId="4904" xr:uid="{00000000-0005-0000-0000-000027130000}"/>
    <cellStyle name="40% - Accent3 12 2 2" xfId="4905" xr:uid="{00000000-0005-0000-0000-000028130000}"/>
    <cellStyle name="40% - Accent3 12 2 2 2" xfId="4906" xr:uid="{00000000-0005-0000-0000-000029130000}"/>
    <cellStyle name="40% - Accent3 12 2 2 3" xfId="4907" xr:uid="{00000000-0005-0000-0000-00002A130000}"/>
    <cellStyle name="40% - Accent3 12 2 2 4" xfId="4908" xr:uid="{00000000-0005-0000-0000-00002B130000}"/>
    <cellStyle name="40% - Accent3 12 2 3" xfId="4909" xr:uid="{00000000-0005-0000-0000-00002C130000}"/>
    <cellStyle name="40% - Accent3 12 2 4" xfId="4910" xr:uid="{00000000-0005-0000-0000-00002D130000}"/>
    <cellStyle name="40% - Accent3 12 2 5" xfId="4911" xr:uid="{00000000-0005-0000-0000-00002E130000}"/>
    <cellStyle name="40% - Accent3 12 3" xfId="4912" xr:uid="{00000000-0005-0000-0000-00002F130000}"/>
    <cellStyle name="40% - Accent3 12 3 2" xfId="4913" xr:uid="{00000000-0005-0000-0000-000030130000}"/>
    <cellStyle name="40% - Accent3 12 3 3" xfId="4914" xr:uid="{00000000-0005-0000-0000-000031130000}"/>
    <cellStyle name="40% - Accent3 12 3 4" xfId="4915" xr:uid="{00000000-0005-0000-0000-000032130000}"/>
    <cellStyle name="40% - Accent3 12 4" xfId="4916" xr:uid="{00000000-0005-0000-0000-000033130000}"/>
    <cellStyle name="40% - Accent3 12 5" xfId="4917" xr:uid="{00000000-0005-0000-0000-000034130000}"/>
    <cellStyle name="40% - Accent3 12 6" xfId="4918" xr:uid="{00000000-0005-0000-0000-000035130000}"/>
    <cellStyle name="40% - Accent3 13" xfId="4919" xr:uid="{00000000-0005-0000-0000-000036130000}"/>
    <cellStyle name="40% - Accent3 13 2" xfId="4920" xr:uid="{00000000-0005-0000-0000-000037130000}"/>
    <cellStyle name="40% - Accent3 13 2 2" xfId="4921" xr:uid="{00000000-0005-0000-0000-000038130000}"/>
    <cellStyle name="40% - Accent3 13 2 3" xfId="4922" xr:uid="{00000000-0005-0000-0000-000039130000}"/>
    <cellStyle name="40% - Accent3 13 2 4" xfId="4923" xr:uid="{00000000-0005-0000-0000-00003A130000}"/>
    <cellStyle name="40% - Accent3 13 3" xfId="4924" xr:uid="{00000000-0005-0000-0000-00003B130000}"/>
    <cellStyle name="40% - Accent3 13 4" xfId="4925" xr:uid="{00000000-0005-0000-0000-00003C130000}"/>
    <cellStyle name="40% - Accent3 13 5" xfId="4926" xr:uid="{00000000-0005-0000-0000-00003D130000}"/>
    <cellStyle name="40% - Accent3 14" xfId="4927" xr:uid="{00000000-0005-0000-0000-00003E130000}"/>
    <cellStyle name="40% - Accent3 14 2" xfId="4928" xr:uid="{00000000-0005-0000-0000-00003F130000}"/>
    <cellStyle name="40% - Accent3 14 2 2" xfId="4929" xr:uid="{00000000-0005-0000-0000-000040130000}"/>
    <cellStyle name="40% - Accent3 14 2 3" xfId="4930" xr:uid="{00000000-0005-0000-0000-000041130000}"/>
    <cellStyle name="40% - Accent3 14 2 4" xfId="4931" xr:uid="{00000000-0005-0000-0000-000042130000}"/>
    <cellStyle name="40% - Accent3 14 3" xfId="4932" xr:uid="{00000000-0005-0000-0000-000043130000}"/>
    <cellStyle name="40% - Accent3 14 4" xfId="4933" xr:uid="{00000000-0005-0000-0000-000044130000}"/>
    <cellStyle name="40% - Accent3 14 5" xfId="4934" xr:uid="{00000000-0005-0000-0000-000045130000}"/>
    <cellStyle name="40% - Accent3 15" xfId="4935" xr:uid="{00000000-0005-0000-0000-000046130000}"/>
    <cellStyle name="40% - Accent3 15 2" xfId="4936" xr:uid="{00000000-0005-0000-0000-000047130000}"/>
    <cellStyle name="40% - Accent3 15 2 2" xfId="4937" xr:uid="{00000000-0005-0000-0000-000048130000}"/>
    <cellStyle name="40% - Accent3 15 2 3" xfId="4938" xr:uid="{00000000-0005-0000-0000-000049130000}"/>
    <cellStyle name="40% - Accent3 15 2 4" xfId="4939" xr:uid="{00000000-0005-0000-0000-00004A130000}"/>
    <cellStyle name="40% - Accent3 15 3" xfId="4940" xr:uid="{00000000-0005-0000-0000-00004B130000}"/>
    <cellStyle name="40% - Accent3 15 4" xfId="4941" xr:uid="{00000000-0005-0000-0000-00004C130000}"/>
    <cellStyle name="40% - Accent3 15 5" xfId="4942" xr:uid="{00000000-0005-0000-0000-00004D130000}"/>
    <cellStyle name="40% - Accent3 16" xfId="4943" xr:uid="{00000000-0005-0000-0000-00004E130000}"/>
    <cellStyle name="40% - Accent3 16 2" xfId="4944" xr:uid="{00000000-0005-0000-0000-00004F130000}"/>
    <cellStyle name="40% - Accent3 16 3" xfId="4945" xr:uid="{00000000-0005-0000-0000-000050130000}"/>
    <cellStyle name="40% - Accent3 16 4" xfId="4946" xr:uid="{00000000-0005-0000-0000-000051130000}"/>
    <cellStyle name="40% - Accent3 17" xfId="4947" xr:uid="{00000000-0005-0000-0000-000052130000}"/>
    <cellStyle name="40% - Accent3 17 2" xfId="4948" xr:uid="{00000000-0005-0000-0000-000053130000}"/>
    <cellStyle name="40% - Accent3 17 3" xfId="4949" xr:uid="{00000000-0005-0000-0000-000054130000}"/>
    <cellStyle name="40% - Accent3 17 4" xfId="4950" xr:uid="{00000000-0005-0000-0000-000055130000}"/>
    <cellStyle name="40% - Accent3 18" xfId="4951" xr:uid="{00000000-0005-0000-0000-000056130000}"/>
    <cellStyle name="40% - Accent3 18 2" xfId="4952" xr:uid="{00000000-0005-0000-0000-000057130000}"/>
    <cellStyle name="40% - Accent3 18 3" xfId="4953" xr:uid="{00000000-0005-0000-0000-000058130000}"/>
    <cellStyle name="40% - Accent3 18 4" xfId="4954" xr:uid="{00000000-0005-0000-0000-000059130000}"/>
    <cellStyle name="40% - Accent3 19" xfId="4955" xr:uid="{00000000-0005-0000-0000-00005A130000}"/>
    <cellStyle name="40% - Accent3 19 2" xfId="4956" xr:uid="{00000000-0005-0000-0000-00005B130000}"/>
    <cellStyle name="40% - Accent3 19 3" xfId="4957" xr:uid="{00000000-0005-0000-0000-00005C130000}"/>
    <cellStyle name="40% - Accent3 2" xfId="4958" xr:uid="{00000000-0005-0000-0000-00005D130000}"/>
    <cellStyle name="40% - Accent3 2 2" xfId="4959" xr:uid="{00000000-0005-0000-0000-00005E130000}"/>
    <cellStyle name="40% - Accent3 2 3" xfId="4960" xr:uid="{00000000-0005-0000-0000-00005F130000}"/>
    <cellStyle name="40% - Accent3 20" xfId="4961" xr:uid="{00000000-0005-0000-0000-000060130000}"/>
    <cellStyle name="40% - Accent3 21" xfId="4962" xr:uid="{00000000-0005-0000-0000-000061130000}"/>
    <cellStyle name="40% - Accent3 22" xfId="4963" xr:uid="{00000000-0005-0000-0000-000062130000}"/>
    <cellStyle name="40% - Accent3 3" xfId="4964" xr:uid="{00000000-0005-0000-0000-000063130000}"/>
    <cellStyle name="40% - Accent3 3 10" xfId="4965" xr:uid="{00000000-0005-0000-0000-000064130000}"/>
    <cellStyle name="40% - Accent3 3 2" xfId="4966" xr:uid="{00000000-0005-0000-0000-000065130000}"/>
    <cellStyle name="40% - Accent3 3 3" xfId="4967" xr:uid="{00000000-0005-0000-0000-000066130000}"/>
    <cellStyle name="40% - Accent3 3 3 10" xfId="4968" xr:uid="{00000000-0005-0000-0000-000067130000}"/>
    <cellStyle name="40% - Accent3 3 3 2" xfId="4969" xr:uid="{00000000-0005-0000-0000-000068130000}"/>
    <cellStyle name="40% - Accent3 3 3 2 2" xfId="4970" xr:uid="{00000000-0005-0000-0000-000069130000}"/>
    <cellStyle name="40% - Accent3 3 3 2 2 2" xfId="4971" xr:uid="{00000000-0005-0000-0000-00006A130000}"/>
    <cellStyle name="40% - Accent3 3 3 2 2 2 2" xfId="4972" xr:uid="{00000000-0005-0000-0000-00006B130000}"/>
    <cellStyle name="40% - Accent3 3 3 2 2 2 2 2" xfId="4973" xr:uid="{00000000-0005-0000-0000-00006C130000}"/>
    <cellStyle name="40% - Accent3 3 3 2 2 2 2 2 2" xfId="4974" xr:uid="{00000000-0005-0000-0000-00006D130000}"/>
    <cellStyle name="40% - Accent3 3 3 2 2 2 2 2 3" xfId="4975" xr:uid="{00000000-0005-0000-0000-00006E130000}"/>
    <cellStyle name="40% - Accent3 3 3 2 2 2 2 2 4" xfId="4976" xr:uid="{00000000-0005-0000-0000-00006F130000}"/>
    <cellStyle name="40% - Accent3 3 3 2 2 2 2 3" xfId="4977" xr:uid="{00000000-0005-0000-0000-000070130000}"/>
    <cellStyle name="40% - Accent3 3 3 2 2 2 2 4" xfId="4978" xr:uid="{00000000-0005-0000-0000-000071130000}"/>
    <cellStyle name="40% - Accent3 3 3 2 2 2 2 5" xfId="4979" xr:uid="{00000000-0005-0000-0000-000072130000}"/>
    <cellStyle name="40% - Accent3 3 3 2 2 2 3" xfId="4980" xr:uid="{00000000-0005-0000-0000-000073130000}"/>
    <cellStyle name="40% - Accent3 3 3 2 2 2 3 2" xfId="4981" xr:uid="{00000000-0005-0000-0000-000074130000}"/>
    <cellStyle name="40% - Accent3 3 3 2 2 2 3 3" xfId="4982" xr:uid="{00000000-0005-0000-0000-000075130000}"/>
    <cellStyle name="40% - Accent3 3 3 2 2 2 3 4" xfId="4983" xr:uid="{00000000-0005-0000-0000-000076130000}"/>
    <cellStyle name="40% - Accent3 3 3 2 2 2 4" xfId="4984" xr:uid="{00000000-0005-0000-0000-000077130000}"/>
    <cellStyle name="40% - Accent3 3 3 2 2 2 5" xfId="4985" xr:uid="{00000000-0005-0000-0000-000078130000}"/>
    <cellStyle name="40% - Accent3 3 3 2 2 2 6" xfId="4986" xr:uid="{00000000-0005-0000-0000-000079130000}"/>
    <cellStyle name="40% - Accent3 3 3 2 2 3" xfId="4987" xr:uid="{00000000-0005-0000-0000-00007A130000}"/>
    <cellStyle name="40% - Accent3 3 3 2 2 3 2" xfId="4988" xr:uid="{00000000-0005-0000-0000-00007B130000}"/>
    <cellStyle name="40% - Accent3 3 3 2 2 3 2 2" xfId="4989" xr:uid="{00000000-0005-0000-0000-00007C130000}"/>
    <cellStyle name="40% - Accent3 3 3 2 2 3 2 3" xfId="4990" xr:uid="{00000000-0005-0000-0000-00007D130000}"/>
    <cellStyle name="40% - Accent3 3 3 2 2 3 2 4" xfId="4991" xr:uid="{00000000-0005-0000-0000-00007E130000}"/>
    <cellStyle name="40% - Accent3 3 3 2 2 3 3" xfId="4992" xr:uid="{00000000-0005-0000-0000-00007F130000}"/>
    <cellStyle name="40% - Accent3 3 3 2 2 3 4" xfId="4993" xr:uid="{00000000-0005-0000-0000-000080130000}"/>
    <cellStyle name="40% - Accent3 3 3 2 2 3 5" xfId="4994" xr:uid="{00000000-0005-0000-0000-000081130000}"/>
    <cellStyle name="40% - Accent3 3 3 2 2 4" xfId="4995" xr:uid="{00000000-0005-0000-0000-000082130000}"/>
    <cellStyle name="40% - Accent3 3 3 2 2 4 2" xfId="4996" xr:uid="{00000000-0005-0000-0000-000083130000}"/>
    <cellStyle name="40% - Accent3 3 3 2 2 4 2 2" xfId="4997" xr:uid="{00000000-0005-0000-0000-000084130000}"/>
    <cellStyle name="40% - Accent3 3 3 2 2 4 2 3" xfId="4998" xr:uid="{00000000-0005-0000-0000-000085130000}"/>
    <cellStyle name="40% - Accent3 3 3 2 2 4 2 4" xfId="4999" xr:uid="{00000000-0005-0000-0000-000086130000}"/>
    <cellStyle name="40% - Accent3 3 3 2 2 4 3" xfId="5000" xr:uid="{00000000-0005-0000-0000-000087130000}"/>
    <cellStyle name="40% - Accent3 3 3 2 2 4 4" xfId="5001" xr:uid="{00000000-0005-0000-0000-000088130000}"/>
    <cellStyle name="40% - Accent3 3 3 2 2 4 5" xfId="5002" xr:uid="{00000000-0005-0000-0000-000089130000}"/>
    <cellStyle name="40% - Accent3 3 3 2 2 5" xfId="5003" xr:uid="{00000000-0005-0000-0000-00008A130000}"/>
    <cellStyle name="40% - Accent3 3 3 2 2 5 2" xfId="5004" xr:uid="{00000000-0005-0000-0000-00008B130000}"/>
    <cellStyle name="40% - Accent3 3 3 2 2 5 3" xfId="5005" xr:uid="{00000000-0005-0000-0000-00008C130000}"/>
    <cellStyle name="40% - Accent3 3 3 2 2 5 4" xfId="5006" xr:uid="{00000000-0005-0000-0000-00008D130000}"/>
    <cellStyle name="40% - Accent3 3 3 2 2 6" xfId="5007" xr:uid="{00000000-0005-0000-0000-00008E130000}"/>
    <cellStyle name="40% - Accent3 3 3 2 2 7" xfId="5008" xr:uid="{00000000-0005-0000-0000-00008F130000}"/>
    <cellStyle name="40% - Accent3 3 3 2 2 8" xfId="5009" xr:uid="{00000000-0005-0000-0000-000090130000}"/>
    <cellStyle name="40% - Accent3 3 3 2 3" xfId="5010" xr:uid="{00000000-0005-0000-0000-000091130000}"/>
    <cellStyle name="40% - Accent3 3 3 2 3 2" xfId="5011" xr:uid="{00000000-0005-0000-0000-000092130000}"/>
    <cellStyle name="40% - Accent3 3 3 2 3 2 2" xfId="5012" xr:uid="{00000000-0005-0000-0000-000093130000}"/>
    <cellStyle name="40% - Accent3 3 3 2 3 2 2 2" xfId="5013" xr:uid="{00000000-0005-0000-0000-000094130000}"/>
    <cellStyle name="40% - Accent3 3 3 2 3 2 2 3" xfId="5014" xr:uid="{00000000-0005-0000-0000-000095130000}"/>
    <cellStyle name="40% - Accent3 3 3 2 3 2 2 4" xfId="5015" xr:uid="{00000000-0005-0000-0000-000096130000}"/>
    <cellStyle name="40% - Accent3 3 3 2 3 2 3" xfId="5016" xr:uid="{00000000-0005-0000-0000-000097130000}"/>
    <cellStyle name="40% - Accent3 3 3 2 3 2 4" xfId="5017" xr:uid="{00000000-0005-0000-0000-000098130000}"/>
    <cellStyle name="40% - Accent3 3 3 2 3 2 5" xfId="5018" xr:uid="{00000000-0005-0000-0000-000099130000}"/>
    <cellStyle name="40% - Accent3 3 3 2 3 3" xfId="5019" xr:uid="{00000000-0005-0000-0000-00009A130000}"/>
    <cellStyle name="40% - Accent3 3 3 2 3 3 2" xfId="5020" xr:uid="{00000000-0005-0000-0000-00009B130000}"/>
    <cellStyle name="40% - Accent3 3 3 2 3 3 3" xfId="5021" xr:uid="{00000000-0005-0000-0000-00009C130000}"/>
    <cellStyle name="40% - Accent3 3 3 2 3 3 4" xfId="5022" xr:uid="{00000000-0005-0000-0000-00009D130000}"/>
    <cellStyle name="40% - Accent3 3 3 2 3 4" xfId="5023" xr:uid="{00000000-0005-0000-0000-00009E130000}"/>
    <cellStyle name="40% - Accent3 3 3 2 3 5" xfId="5024" xr:uid="{00000000-0005-0000-0000-00009F130000}"/>
    <cellStyle name="40% - Accent3 3 3 2 3 6" xfId="5025" xr:uid="{00000000-0005-0000-0000-0000A0130000}"/>
    <cellStyle name="40% - Accent3 3 3 2 4" xfId="5026" xr:uid="{00000000-0005-0000-0000-0000A1130000}"/>
    <cellStyle name="40% - Accent3 3 3 2 4 2" xfId="5027" xr:uid="{00000000-0005-0000-0000-0000A2130000}"/>
    <cellStyle name="40% - Accent3 3 3 2 4 2 2" xfId="5028" xr:uid="{00000000-0005-0000-0000-0000A3130000}"/>
    <cellStyle name="40% - Accent3 3 3 2 4 2 3" xfId="5029" xr:uid="{00000000-0005-0000-0000-0000A4130000}"/>
    <cellStyle name="40% - Accent3 3 3 2 4 2 4" xfId="5030" xr:uid="{00000000-0005-0000-0000-0000A5130000}"/>
    <cellStyle name="40% - Accent3 3 3 2 4 3" xfId="5031" xr:uid="{00000000-0005-0000-0000-0000A6130000}"/>
    <cellStyle name="40% - Accent3 3 3 2 4 4" xfId="5032" xr:uid="{00000000-0005-0000-0000-0000A7130000}"/>
    <cellStyle name="40% - Accent3 3 3 2 4 5" xfId="5033" xr:uid="{00000000-0005-0000-0000-0000A8130000}"/>
    <cellStyle name="40% - Accent3 3 3 2 5" xfId="5034" xr:uid="{00000000-0005-0000-0000-0000A9130000}"/>
    <cellStyle name="40% - Accent3 3 3 2 5 2" xfId="5035" xr:uid="{00000000-0005-0000-0000-0000AA130000}"/>
    <cellStyle name="40% - Accent3 3 3 2 5 2 2" xfId="5036" xr:uid="{00000000-0005-0000-0000-0000AB130000}"/>
    <cellStyle name="40% - Accent3 3 3 2 5 2 3" xfId="5037" xr:uid="{00000000-0005-0000-0000-0000AC130000}"/>
    <cellStyle name="40% - Accent3 3 3 2 5 2 4" xfId="5038" xr:uid="{00000000-0005-0000-0000-0000AD130000}"/>
    <cellStyle name="40% - Accent3 3 3 2 5 3" xfId="5039" xr:uid="{00000000-0005-0000-0000-0000AE130000}"/>
    <cellStyle name="40% - Accent3 3 3 2 5 4" xfId="5040" xr:uid="{00000000-0005-0000-0000-0000AF130000}"/>
    <cellStyle name="40% - Accent3 3 3 2 5 5" xfId="5041" xr:uid="{00000000-0005-0000-0000-0000B0130000}"/>
    <cellStyle name="40% - Accent3 3 3 2 6" xfId="5042" xr:uid="{00000000-0005-0000-0000-0000B1130000}"/>
    <cellStyle name="40% - Accent3 3 3 2 6 2" xfId="5043" xr:uid="{00000000-0005-0000-0000-0000B2130000}"/>
    <cellStyle name="40% - Accent3 3 3 2 6 3" xfId="5044" xr:uid="{00000000-0005-0000-0000-0000B3130000}"/>
    <cellStyle name="40% - Accent3 3 3 2 6 4" xfId="5045" xr:uid="{00000000-0005-0000-0000-0000B4130000}"/>
    <cellStyle name="40% - Accent3 3 3 2 7" xfId="5046" xr:uid="{00000000-0005-0000-0000-0000B5130000}"/>
    <cellStyle name="40% - Accent3 3 3 2 8" xfId="5047" xr:uid="{00000000-0005-0000-0000-0000B6130000}"/>
    <cellStyle name="40% - Accent3 3 3 2 9" xfId="5048" xr:uid="{00000000-0005-0000-0000-0000B7130000}"/>
    <cellStyle name="40% - Accent3 3 3 3" xfId="5049" xr:uid="{00000000-0005-0000-0000-0000B8130000}"/>
    <cellStyle name="40% - Accent3 3 3 3 2" xfId="5050" xr:uid="{00000000-0005-0000-0000-0000B9130000}"/>
    <cellStyle name="40% - Accent3 3 3 3 2 2" xfId="5051" xr:uid="{00000000-0005-0000-0000-0000BA130000}"/>
    <cellStyle name="40% - Accent3 3 3 3 2 2 2" xfId="5052" xr:uid="{00000000-0005-0000-0000-0000BB130000}"/>
    <cellStyle name="40% - Accent3 3 3 3 2 2 2 2" xfId="5053" xr:uid="{00000000-0005-0000-0000-0000BC130000}"/>
    <cellStyle name="40% - Accent3 3 3 3 2 2 2 3" xfId="5054" xr:uid="{00000000-0005-0000-0000-0000BD130000}"/>
    <cellStyle name="40% - Accent3 3 3 3 2 2 2 4" xfId="5055" xr:uid="{00000000-0005-0000-0000-0000BE130000}"/>
    <cellStyle name="40% - Accent3 3 3 3 2 2 3" xfId="5056" xr:uid="{00000000-0005-0000-0000-0000BF130000}"/>
    <cellStyle name="40% - Accent3 3 3 3 2 2 4" xfId="5057" xr:uid="{00000000-0005-0000-0000-0000C0130000}"/>
    <cellStyle name="40% - Accent3 3 3 3 2 2 5" xfId="5058" xr:uid="{00000000-0005-0000-0000-0000C1130000}"/>
    <cellStyle name="40% - Accent3 3 3 3 2 3" xfId="5059" xr:uid="{00000000-0005-0000-0000-0000C2130000}"/>
    <cellStyle name="40% - Accent3 3 3 3 2 3 2" xfId="5060" xr:uid="{00000000-0005-0000-0000-0000C3130000}"/>
    <cellStyle name="40% - Accent3 3 3 3 2 3 3" xfId="5061" xr:uid="{00000000-0005-0000-0000-0000C4130000}"/>
    <cellStyle name="40% - Accent3 3 3 3 2 3 4" xfId="5062" xr:uid="{00000000-0005-0000-0000-0000C5130000}"/>
    <cellStyle name="40% - Accent3 3 3 3 2 4" xfId="5063" xr:uid="{00000000-0005-0000-0000-0000C6130000}"/>
    <cellStyle name="40% - Accent3 3 3 3 2 5" xfId="5064" xr:uid="{00000000-0005-0000-0000-0000C7130000}"/>
    <cellStyle name="40% - Accent3 3 3 3 2 6" xfId="5065" xr:uid="{00000000-0005-0000-0000-0000C8130000}"/>
    <cellStyle name="40% - Accent3 3 3 3 3" xfId="5066" xr:uid="{00000000-0005-0000-0000-0000C9130000}"/>
    <cellStyle name="40% - Accent3 3 3 3 3 2" xfId="5067" xr:uid="{00000000-0005-0000-0000-0000CA130000}"/>
    <cellStyle name="40% - Accent3 3 3 3 3 2 2" xfId="5068" xr:uid="{00000000-0005-0000-0000-0000CB130000}"/>
    <cellStyle name="40% - Accent3 3 3 3 3 2 3" xfId="5069" xr:uid="{00000000-0005-0000-0000-0000CC130000}"/>
    <cellStyle name="40% - Accent3 3 3 3 3 2 4" xfId="5070" xr:uid="{00000000-0005-0000-0000-0000CD130000}"/>
    <cellStyle name="40% - Accent3 3 3 3 3 3" xfId="5071" xr:uid="{00000000-0005-0000-0000-0000CE130000}"/>
    <cellStyle name="40% - Accent3 3 3 3 3 4" xfId="5072" xr:uid="{00000000-0005-0000-0000-0000CF130000}"/>
    <cellStyle name="40% - Accent3 3 3 3 3 5" xfId="5073" xr:uid="{00000000-0005-0000-0000-0000D0130000}"/>
    <cellStyle name="40% - Accent3 3 3 3 4" xfId="5074" xr:uid="{00000000-0005-0000-0000-0000D1130000}"/>
    <cellStyle name="40% - Accent3 3 3 3 4 2" xfId="5075" xr:uid="{00000000-0005-0000-0000-0000D2130000}"/>
    <cellStyle name="40% - Accent3 3 3 3 4 2 2" xfId="5076" xr:uid="{00000000-0005-0000-0000-0000D3130000}"/>
    <cellStyle name="40% - Accent3 3 3 3 4 2 3" xfId="5077" xr:uid="{00000000-0005-0000-0000-0000D4130000}"/>
    <cellStyle name="40% - Accent3 3 3 3 4 2 4" xfId="5078" xr:uid="{00000000-0005-0000-0000-0000D5130000}"/>
    <cellStyle name="40% - Accent3 3 3 3 4 3" xfId="5079" xr:uid="{00000000-0005-0000-0000-0000D6130000}"/>
    <cellStyle name="40% - Accent3 3 3 3 4 4" xfId="5080" xr:uid="{00000000-0005-0000-0000-0000D7130000}"/>
    <cellStyle name="40% - Accent3 3 3 3 4 5" xfId="5081" xr:uid="{00000000-0005-0000-0000-0000D8130000}"/>
    <cellStyle name="40% - Accent3 3 3 3 5" xfId="5082" xr:uid="{00000000-0005-0000-0000-0000D9130000}"/>
    <cellStyle name="40% - Accent3 3 3 3 5 2" xfId="5083" xr:uid="{00000000-0005-0000-0000-0000DA130000}"/>
    <cellStyle name="40% - Accent3 3 3 3 5 3" xfId="5084" xr:uid="{00000000-0005-0000-0000-0000DB130000}"/>
    <cellStyle name="40% - Accent3 3 3 3 5 4" xfId="5085" xr:uid="{00000000-0005-0000-0000-0000DC130000}"/>
    <cellStyle name="40% - Accent3 3 3 3 6" xfId="5086" xr:uid="{00000000-0005-0000-0000-0000DD130000}"/>
    <cellStyle name="40% - Accent3 3 3 3 7" xfId="5087" xr:uid="{00000000-0005-0000-0000-0000DE130000}"/>
    <cellStyle name="40% - Accent3 3 3 3 8" xfId="5088" xr:uid="{00000000-0005-0000-0000-0000DF130000}"/>
    <cellStyle name="40% - Accent3 3 3 4" xfId="5089" xr:uid="{00000000-0005-0000-0000-0000E0130000}"/>
    <cellStyle name="40% - Accent3 3 3 4 2" xfId="5090" xr:uid="{00000000-0005-0000-0000-0000E1130000}"/>
    <cellStyle name="40% - Accent3 3 3 4 2 2" xfId="5091" xr:uid="{00000000-0005-0000-0000-0000E2130000}"/>
    <cellStyle name="40% - Accent3 3 3 4 2 2 2" xfId="5092" xr:uid="{00000000-0005-0000-0000-0000E3130000}"/>
    <cellStyle name="40% - Accent3 3 3 4 2 2 3" xfId="5093" xr:uid="{00000000-0005-0000-0000-0000E4130000}"/>
    <cellStyle name="40% - Accent3 3 3 4 2 2 4" xfId="5094" xr:uid="{00000000-0005-0000-0000-0000E5130000}"/>
    <cellStyle name="40% - Accent3 3 3 4 2 3" xfId="5095" xr:uid="{00000000-0005-0000-0000-0000E6130000}"/>
    <cellStyle name="40% - Accent3 3 3 4 2 4" xfId="5096" xr:uid="{00000000-0005-0000-0000-0000E7130000}"/>
    <cellStyle name="40% - Accent3 3 3 4 2 5" xfId="5097" xr:uid="{00000000-0005-0000-0000-0000E8130000}"/>
    <cellStyle name="40% - Accent3 3 3 4 3" xfId="5098" xr:uid="{00000000-0005-0000-0000-0000E9130000}"/>
    <cellStyle name="40% - Accent3 3 3 4 3 2" xfId="5099" xr:uid="{00000000-0005-0000-0000-0000EA130000}"/>
    <cellStyle name="40% - Accent3 3 3 4 3 3" xfId="5100" xr:uid="{00000000-0005-0000-0000-0000EB130000}"/>
    <cellStyle name="40% - Accent3 3 3 4 3 4" xfId="5101" xr:uid="{00000000-0005-0000-0000-0000EC130000}"/>
    <cellStyle name="40% - Accent3 3 3 4 4" xfId="5102" xr:uid="{00000000-0005-0000-0000-0000ED130000}"/>
    <cellStyle name="40% - Accent3 3 3 4 5" xfId="5103" xr:uid="{00000000-0005-0000-0000-0000EE130000}"/>
    <cellStyle name="40% - Accent3 3 3 4 6" xfId="5104" xr:uid="{00000000-0005-0000-0000-0000EF130000}"/>
    <cellStyle name="40% - Accent3 3 3 5" xfId="5105" xr:uid="{00000000-0005-0000-0000-0000F0130000}"/>
    <cellStyle name="40% - Accent3 3 3 5 2" xfId="5106" xr:uid="{00000000-0005-0000-0000-0000F1130000}"/>
    <cellStyle name="40% - Accent3 3 3 5 2 2" xfId="5107" xr:uid="{00000000-0005-0000-0000-0000F2130000}"/>
    <cellStyle name="40% - Accent3 3 3 5 2 3" xfId="5108" xr:uid="{00000000-0005-0000-0000-0000F3130000}"/>
    <cellStyle name="40% - Accent3 3 3 5 2 4" xfId="5109" xr:uid="{00000000-0005-0000-0000-0000F4130000}"/>
    <cellStyle name="40% - Accent3 3 3 5 3" xfId="5110" xr:uid="{00000000-0005-0000-0000-0000F5130000}"/>
    <cellStyle name="40% - Accent3 3 3 5 4" xfId="5111" xr:uid="{00000000-0005-0000-0000-0000F6130000}"/>
    <cellStyle name="40% - Accent3 3 3 5 5" xfId="5112" xr:uid="{00000000-0005-0000-0000-0000F7130000}"/>
    <cellStyle name="40% - Accent3 3 3 6" xfId="5113" xr:uid="{00000000-0005-0000-0000-0000F8130000}"/>
    <cellStyle name="40% - Accent3 3 3 6 2" xfId="5114" xr:uid="{00000000-0005-0000-0000-0000F9130000}"/>
    <cellStyle name="40% - Accent3 3 3 6 2 2" xfId="5115" xr:uid="{00000000-0005-0000-0000-0000FA130000}"/>
    <cellStyle name="40% - Accent3 3 3 6 2 3" xfId="5116" xr:uid="{00000000-0005-0000-0000-0000FB130000}"/>
    <cellStyle name="40% - Accent3 3 3 6 2 4" xfId="5117" xr:uid="{00000000-0005-0000-0000-0000FC130000}"/>
    <cellStyle name="40% - Accent3 3 3 6 3" xfId="5118" xr:uid="{00000000-0005-0000-0000-0000FD130000}"/>
    <cellStyle name="40% - Accent3 3 3 6 4" xfId="5119" xr:uid="{00000000-0005-0000-0000-0000FE130000}"/>
    <cellStyle name="40% - Accent3 3 3 6 5" xfId="5120" xr:uid="{00000000-0005-0000-0000-0000FF130000}"/>
    <cellStyle name="40% - Accent3 3 3 7" xfId="5121" xr:uid="{00000000-0005-0000-0000-000000140000}"/>
    <cellStyle name="40% - Accent3 3 3 7 2" xfId="5122" xr:uid="{00000000-0005-0000-0000-000001140000}"/>
    <cellStyle name="40% - Accent3 3 3 7 3" xfId="5123" xr:uid="{00000000-0005-0000-0000-000002140000}"/>
    <cellStyle name="40% - Accent3 3 3 7 4" xfId="5124" xr:uid="{00000000-0005-0000-0000-000003140000}"/>
    <cellStyle name="40% - Accent3 3 3 8" xfId="5125" xr:uid="{00000000-0005-0000-0000-000004140000}"/>
    <cellStyle name="40% - Accent3 3 3 9" xfId="5126" xr:uid="{00000000-0005-0000-0000-000005140000}"/>
    <cellStyle name="40% - Accent3 3 4" xfId="5127" xr:uid="{00000000-0005-0000-0000-000006140000}"/>
    <cellStyle name="40% - Accent3 3 4 2" xfId="5128" xr:uid="{00000000-0005-0000-0000-000007140000}"/>
    <cellStyle name="40% - Accent3 3 4 2 2" xfId="5129" xr:uid="{00000000-0005-0000-0000-000008140000}"/>
    <cellStyle name="40% - Accent3 3 4 2 2 2" xfId="5130" xr:uid="{00000000-0005-0000-0000-000009140000}"/>
    <cellStyle name="40% - Accent3 3 4 2 2 2 2" xfId="5131" xr:uid="{00000000-0005-0000-0000-00000A140000}"/>
    <cellStyle name="40% - Accent3 3 4 2 2 2 2 2" xfId="5132" xr:uid="{00000000-0005-0000-0000-00000B140000}"/>
    <cellStyle name="40% - Accent3 3 4 2 2 2 2 3" xfId="5133" xr:uid="{00000000-0005-0000-0000-00000C140000}"/>
    <cellStyle name="40% - Accent3 3 4 2 2 2 2 4" xfId="5134" xr:uid="{00000000-0005-0000-0000-00000D140000}"/>
    <cellStyle name="40% - Accent3 3 4 2 2 2 3" xfId="5135" xr:uid="{00000000-0005-0000-0000-00000E140000}"/>
    <cellStyle name="40% - Accent3 3 4 2 2 2 4" xfId="5136" xr:uid="{00000000-0005-0000-0000-00000F140000}"/>
    <cellStyle name="40% - Accent3 3 4 2 2 2 5" xfId="5137" xr:uid="{00000000-0005-0000-0000-000010140000}"/>
    <cellStyle name="40% - Accent3 3 4 2 2 3" xfId="5138" xr:uid="{00000000-0005-0000-0000-000011140000}"/>
    <cellStyle name="40% - Accent3 3 4 2 2 3 2" xfId="5139" xr:uid="{00000000-0005-0000-0000-000012140000}"/>
    <cellStyle name="40% - Accent3 3 4 2 2 3 3" xfId="5140" xr:uid="{00000000-0005-0000-0000-000013140000}"/>
    <cellStyle name="40% - Accent3 3 4 2 2 3 4" xfId="5141" xr:uid="{00000000-0005-0000-0000-000014140000}"/>
    <cellStyle name="40% - Accent3 3 4 2 2 4" xfId="5142" xr:uid="{00000000-0005-0000-0000-000015140000}"/>
    <cellStyle name="40% - Accent3 3 4 2 2 5" xfId="5143" xr:uid="{00000000-0005-0000-0000-000016140000}"/>
    <cellStyle name="40% - Accent3 3 4 2 2 6" xfId="5144" xr:uid="{00000000-0005-0000-0000-000017140000}"/>
    <cellStyle name="40% - Accent3 3 4 2 3" xfId="5145" xr:uid="{00000000-0005-0000-0000-000018140000}"/>
    <cellStyle name="40% - Accent3 3 4 2 3 2" xfId="5146" xr:uid="{00000000-0005-0000-0000-000019140000}"/>
    <cellStyle name="40% - Accent3 3 4 2 3 2 2" xfId="5147" xr:uid="{00000000-0005-0000-0000-00001A140000}"/>
    <cellStyle name="40% - Accent3 3 4 2 3 2 3" xfId="5148" xr:uid="{00000000-0005-0000-0000-00001B140000}"/>
    <cellStyle name="40% - Accent3 3 4 2 3 2 4" xfId="5149" xr:uid="{00000000-0005-0000-0000-00001C140000}"/>
    <cellStyle name="40% - Accent3 3 4 2 3 3" xfId="5150" xr:uid="{00000000-0005-0000-0000-00001D140000}"/>
    <cellStyle name="40% - Accent3 3 4 2 3 4" xfId="5151" xr:uid="{00000000-0005-0000-0000-00001E140000}"/>
    <cellStyle name="40% - Accent3 3 4 2 3 5" xfId="5152" xr:uid="{00000000-0005-0000-0000-00001F140000}"/>
    <cellStyle name="40% - Accent3 3 4 2 4" xfId="5153" xr:uid="{00000000-0005-0000-0000-000020140000}"/>
    <cellStyle name="40% - Accent3 3 4 2 4 2" xfId="5154" xr:uid="{00000000-0005-0000-0000-000021140000}"/>
    <cellStyle name="40% - Accent3 3 4 2 4 2 2" xfId="5155" xr:uid="{00000000-0005-0000-0000-000022140000}"/>
    <cellStyle name="40% - Accent3 3 4 2 4 2 3" xfId="5156" xr:uid="{00000000-0005-0000-0000-000023140000}"/>
    <cellStyle name="40% - Accent3 3 4 2 4 2 4" xfId="5157" xr:uid="{00000000-0005-0000-0000-000024140000}"/>
    <cellStyle name="40% - Accent3 3 4 2 4 3" xfId="5158" xr:uid="{00000000-0005-0000-0000-000025140000}"/>
    <cellStyle name="40% - Accent3 3 4 2 4 4" xfId="5159" xr:uid="{00000000-0005-0000-0000-000026140000}"/>
    <cellStyle name="40% - Accent3 3 4 2 4 5" xfId="5160" xr:uid="{00000000-0005-0000-0000-000027140000}"/>
    <cellStyle name="40% - Accent3 3 4 2 5" xfId="5161" xr:uid="{00000000-0005-0000-0000-000028140000}"/>
    <cellStyle name="40% - Accent3 3 4 2 5 2" xfId="5162" xr:uid="{00000000-0005-0000-0000-000029140000}"/>
    <cellStyle name="40% - Accent3 3 4 2 5 3" xfId="5163" xr:uid="{00000000-0005-0000-0000-00002A140000}"/>
    <cellStyle name="40% - Accent3 3 4 2 5 4" xfId="5164" xr:uid="{00000000-0005-0000-0000-00002B140000}"/>
    <cellStyle name="40% - Accent3 3 4 2 6" xfId="5165" xr:uid="{00000000-0005-0000-0000-00002C140000}"/>
    <cellStyle name="40% - Accent3 3 4 2 7" xfId="5166" xr:uid="{00000000-0005-0000-0000-00002D140000}"/>
    <cellStyle name="40% - Accent3 3 4 2 8" xfId="5167" xr:uid="{00000000-0005-0000-0000-00002E140000}"/>
    <cellStyle name="40% - Accent3 3 4 3" xfId="5168" xr:uid="{00000000-0005-0000-0000-00002F140000}"/>
    <cellStyle name="40% - Accent3 3 4 3 2" xfId="5169" xr:uid="{00000000-0005-0000-0000-000030140000}"/>
    <cellStyle name="40% - Accent3 3 4 3 2 2" xfId="5170" xr:uid="{00000000-0005-0000-0000-000031140000}"/>
    <cellStyle name="40% - Accent3 3 4 3 2 2 2" xfId="5171" xr:uid="{00000000-0005-0000-0000-000032140000}"/>
    <cellStyle name="40% - Accent3 3 4 3 2 2 3" xfId="5172" xr:uid="{00000000-0005-0000-0000-000033140000}"/>
    <cellStyle name="40% - Accent3 3 4 3 2 2 4" xfId="5173" xr:uid="{00000000-0005-0000-0000-000034140000}"/>
    <cellStyle name="40% - Accent3 3 4 3 2 3" xfId="5174" xr:uid="{00000000-0005-0000-0000-000035140000}"/>
    <cellStyle name="40% - Accent3 3 4 3 2 4" xfId="5175" xr:uid="{00000000-0005-0000-0000-000036140000}"/>
    <cellStyle name="40% - Accent3 3 4 3 2 5" xfId="5176" xr:uid="{00000000-0005-0000-0000-000037140000}"/>
    <cellStyle name="40% - Accent3 3 4 3 3" xfId="5177" xr:uid="{00000000-0005-0000-0000-000038140000}"/>
    <cellStyle name="40% - Accent3 3 4 3 3 2" xfId="5178" xr:uid="{00000000-0005-0000-0000-000039140000}"/>
    <cellStyle name="40% - Accent3 3 4 3 3 3" xfId="5179" xr:uid="{00000000-0005-0000-0000-00003A140000}"/>
    <cellStyle name="40% - Accent3 3 4 3 3 4" xfId="5180" xr:uid="{00000000-0005-0000-0000-00003B140000}"/>
    <cellStyle name="40% - Accent3 3 4 3 4" xfId="5181" xr:uid="{00000000-0005-0000-0000-00003C140000}"/>
    <cellStyle name="40% - Accent3 3 4 3 5" xfId="5182" xr:uid="{00000000-0005-0000-0000-00003D140000}"/>
    <cellStyle name="40% - Accent3 3 4 3 6" xfId="5183" xr:uid="{00000000-0005-0000-0000-00003E140000}"/>
    <cellStyle name="40% - Accent3 3 4 4" xfId="5184" xr:uid="{00000000-0005-0000-0000-00003F140000}"/>
    <cellStyle name="40% - Accent3 3 4 4 2" xfId="5185" xr:uid="{00000000-0005-0000-0000-000040140000}"/>
    <cellStyle name="40% - Accent3 3 4 4 2 2" xfId="5186" xr:uid="{00000000-0005-0000-0000-000041140000}"/>
    <cellStyle name="40% - Accent3 3 4 4 2 3" xfId="5187" xr:uid="{00000000-0005-0000-0000-000042140000}"/>
    <cellStyle name="40% - Accent3 3 4 4 2 4" xfId="5188" xr:uid="{00000000-0005-0000-0000-000043140000}"/>
    <cellStyle name="40% - Accent3 3 4 4 3" xfId="5189" xr:uid="{00000000-0005-0000-0000-000044140000}"/>
    <cellStyle name="40% - Accent3 3 4 4 4" xfId="5190" xr:uid="{00000000-0005-0000-0000-000045140000}"/>
    <cellStyle name="40% - Accent3 3 4 4 5" xfId="5191" xr:uid="{00000000-0005-0000-0000-000046140000}"/>
    <cellStyle name="40% - Accent3 3 4 5" xfId="5192" xr:uid="{00000000-0005-0000-0000-000047140000}"/>
    <cellStyle name="40% - Accent3 3 4 5 2" xfId="5193" xr:uid="{00000000-0005-0000-0000-000048140000}"/>
    <cellStyle name="40% - Accent3 3 4 5 2 2" xfId="5194" xr:uid="{00000000-0005-0000-0000-000049140000}"/>
    <cellStyle name="40% - Accent3 3 4 5 2 3" xfId="5195" xr:uid="{00000000-0005-0000-0000-00004A140000}"/>
    <cellStyle name="40% - Accent3 3 4 5 2 4" xfId="5196" xr:uid="{00000000-0005-0000-0000-00004B140000}"/>
    <cellStyle name="40% - Accent3 3 4 5 3" xfId="5197" xr:uid="{00000000-0005-0000-0000-00004C140000}"/>
    <cellStyle name="40% - Accent3 3 4 5 4" xfId="5198" xr:uid="{00000000-0005-0000-0000-00004D140000}"/>
    <cellStyle name="40% - Accent3 3 4 5 5" xfId="5199" xr:uid="{00000000-0005-0000-0000-00004E140000}"/>
    <cellStyle name="40% - Accent3 3 4 6" xfId="5200" xr:uid="{00000000-0005-0000-0000-00004F140000}"/>
    <cellStyle name="40% - Accent3 3 4 6 2" xfId="5201" xr:uid="{00000000-0005-0000-0000-000050140000}"/>
    <cellStyle name="40% - Accent3 3 4 6 3" xfId="5202" xr:uid="{00000000-0005-0000-0000-000051140000}"/>
    <cellStyle name="40% - Accent3 3 4 6 4" xfId="5203" xr:uid="{00000000-0005-0000-0000-000052140000}"/>
    <cellStyle name="40% - Accent3 3 4 7" xfId="5204" xr:uid="{00000000-0005-0000-0000-000053140000}"/>
    <cellStyle name="40% - Accent3 3 4 8" xfId="5205" xr:uid="{00000000-0005-0000-0000-000054140000}"/>
    <cellStyle name="40% - Accent3 3 4 9" xfId="5206" xr:uid="{00000000-0005-0000-0000-000055140000}"/>
    <cellStyle name="40% - Accent3 3 5" xfId="5207" xr:uid="{00000000-0005-0000-0000-000056140000}"/>
    <cellStyle name="40% - Accent3 3 6" xfId="5208" xr:uid="{00000000-0005-0000-0000-000057140000}"/>
    <cellStyle name="40% - Accent3 3 6 2" xfId="5209" xr:uid="{00000000-0005-0000-0000-000058140000}"/>
    <cellStyle name="40% - Accent3 3 6 2 2" xfId="5210" xr:uid="{00000000-0005-0000-0000-000059140000}"/>
    <cellStyle name="40% - Accent3 3 6 2 2 2" xfId="5211" xr:uid="{00000000-0005-0000-0000-00005A140000}"/>
    <cellStyle name="40% - Accent3 3 6 2 2 3" xfId="5212" xr:uid="{00000000-0005-0000-0000-00005B140000}"/>
    <cellStyle name="40% - Accent3 3 6 2 2 4" xfId="5213" xr:uid="{00000000-0005-0000-0000-00005C140000}"/>
    <cellStyle name="40% - Accent3 3 6 2 3" xfId="5214" xr:uid="{00000000-0005-0000-0000-00005D140000}"/>
    <cellStyle name="40% - Accent3 3 6 2 4" xfId="5215" xr:uid="{00000000-0005-0000-0000-00005E140000}"/>
    <cellStyle name="40% - Accent3 3 6 2 5" xfId="5216" xr:uid="{00000000-0005-0000-0000-00005F140000}"/>
    <cellStyle name="40% - Accent3 3 6 3" xfId="5217" xr:uid="{00000000-0005-0000-0000-000060140000}"/>
    <cellStyle name="40% - Accent3 3 6 3 2" xfId="5218" xr:uid="{00000000-0005-0000-0000-000061140000}"/>
    <cellStyle name="40% - Accent3 3 6 3 3" xfId="5219" xr:uid="{00000000-0005-0000-0000-000062140000}"/>
    <cellStyle name="40% - Accent3 3 6 3 4" xfId="5220" xr:uid="{00000000-0005-0000-0000-000063140000}"/>
    <cellStyle name="40% - Accent3 3 6 4" xfId="5221" xr:uid="{00000000-0005-0000-0000-000064140000}"/>
    <cellStyle name="40% - Accent3 3 6 5" xfId="5222" xr:uid="{00000000-0005-0000-0000-000065140000}"/>
    <cellStyle name="40% - Accent3 3 6 6" xfId="5223" xr:uid="{00000000-0005-0000-0000-000066140000}"/>
    <cellStyle name="40% - Accent3 3 7" xfId="5224" xr:uid="{00000000-0005-0000-0000-000067140000}"/>
    <cellStyle name="40% - Accent3 3 7 2" xfId="5225" xr:uid="{00000000-0005-0000-0000-000068140000}"/>
    <cellStyle name="40% - Accent3 3 7 2 2" xfId="5226" xr:uid="{00000000-0005-0000-0000-000069140000}"/>
    <cellStyle name="40% - Accent3 3 7 2 3" xfId="5227" xr:uid="{00000000-0005-0000-0000-00006A140000}"/>
    <cellStyle name="40% - Accent3 3 7 2 4" xfId="5228" xr:uid="{00000000-0005-0000-0000-00006B140000}"/>
    <cellStyle name="40% - Accent3 3 7 3" xfId="5229" xr:uid="{00000000-0005-0000-0000-00006C140000}"/>
    <cellStyle name="40% - Accent3 3 7 4" xfId="5230" xr:uid="{00000000-0005-0000-0000-00006D140000}"/>
    <cellStyle name="40% - Accent3 3 7 5" xfId="5231" xr:uid="{00000000-0005-0000-0000-00006E140000}"/>
    <cellStyle name="40% - Accent3 3 8" xfId="5232" xr:uid="{00000000-0005-0000-0000-00006F140000}"/>
    <cellStyle name="40% - Accent3 3 8 2" xfId="5233" xr:uid="{00000000-0005-0000-0000-000070140000}"/>
    <cellStyle name="40% - Accent3 3 8 3" xfId="5234" xr:uid="{00000000-0005-0000-0000-000071140000}"/>
    <cellStyle name="40% - Accent3 3 8 4" xfId="5235" xr:uid="{00000000-0005-0000-0000-000072140000}"/>
    <cellStyle name="40% - Accent3 3 9" xfId="5236" xr:uid="{00000000-0005-0000-0000-000073140000}"/>
    <cellStyle name="40% - Accent3 4" xfId="5237" xr:uid="{00000000-0005-0000-0000-000074140000}"/>
    <cellStyle name="40% - Accent3 5" xfId="5238" xr:uid="{00000000-0005-0000-0000-000075140000}"/>
    <cellStyle name="40% - Accent3 5 2" xfId="5239" xr:uid="{00000000-0005-0000-0000-000076140000}"/>
    <cellStyle name="40% - Accent3 5 2 2" xfId="5240" xr:uid="{00000000-0005-0000-0000-000077140000}"/>
    <cellStyle name="40% - Accent3 5 2 2 2" xfId="5241" xr:uid="{00000000-0005-0000-0000-000078140000}"/>
    <cellStyle name="40% - Accent3 5 2 2 2 2" xfId="5242" xr:uid="{00000000-0005-0000-0000-000079140000}"/>
    <cellStyle name="40% - Accent3 5 2 2 2 2 2" xfId="5243" xr:uid="{00000000-0005-0000-0000-00007A140000}"/>
    <cellStyle name="40% - Accent3 5 2 2 2 2 3" xfId="5244" xr:uid="{00000000-0005-0000-0000-00007B140000}"/>
    <cellStyle name="40% - Accent3 5 2 2 2 2 4" xfId="5245" xr:uid="{00000000-0005-0000-0000-00007C140000}"/>
    <cellStyle name="40% - Accent3 5 2 2 2 3" xfId="5246" xr:uid="{00000000-0005-0000-0000-00007D140000}"/>
    <cellStyle name="40% - Accent3 5 2 2 2 4" xfId="5247" xr:uid="{00000000-0005-0000-0000-00007E140000}"/>
    <cellStyle name="40% - Accent3 5 2 2 2 5" xfId="5248" xr:uid="{00000000-0005-0000-0000-00007F140000}"/>
    <cellStyle name="40% - Accent3 5 2 2 3" xfId="5249" xr:uid="{00000000-0005-0000-0000-000080140000}"/>
    <cellStyle name="40% - Accent3 5 2 2 3 2" xfId="5250" xr:uid="{00000000-0005-0000-0000-000081140000}"/>
    <cellStyle name="40% - Accent3 5 2 2 3 3" xfId="5251" xr:uid="{00000000-0005-0000-0000-000082140000}"/>
    <cellStyle name="40% - Accent3 5 2 2 3 4" xfId="5252" xr:uid="{00000000-0005-0000-0000-000083140000}"/>
    <cellStyle name="40% - Accent3 5 2 2 4" xfId="5253" xr:uid="{00000000-0005-0000-0000-000084140000}"/>
    <cellStyle name="40% - Accent3 5 2 2 5" xfId="5254" xr:uid="{00000000-0005-0000-0000-000085140000}"/>
    <cellStyle name="40% - Accent3 5 2 2 6" xfId="5255" xr:uid="{00000000-0005-0000-0000-000086140000}"/>
    <cellStyle name="40% - Accent3 5 2 3" xfId="5256" xr:uid="{00000000-0005-0000-0000-000087140000}"/>
    <cellStyle name="40% - Accent3 5 2 3 2" xfId="5257" xr:uid="{00000000-0005-0000-0000-000088140000}"/>
    <cellStyle name="40% - Accent3 5 2 3 2 2" xfId="5258" xr:uid="{00000000-0005-0000-0000-000089140000}"/>
    <cellStyle name="40% - Accent3 5 2 3 2 3" xfId="5259" xr:uid="{00000000-0005-0000-0000-00008A140000}"/>
    <cellStyle name="40% - Accent3 5 2 3 2 4" xfId="5260" xr:uid="{00000000-0005-0000-0000-00008B140000}"/>
    <cellStyle name="40% - Accent3 5 2 3 3" xfId="5261" xr:uid="{00000000-0005-0000-0000-00008C140000}"/>
    <cellStyle name="40% - Accent3 5 2 3 4" xfId="5262" xr:uid="{00000000-0005-0000-0000-00008D140000}"/>
    <cellStyle name="40% - Accent3 5 2 3 5" xfId="5263" xr:uid="{00000000-0005-0000-0000-00008E140000}"/>
    <cellStyle name="40% - Accent3 5 2 4" xfId="5264" xr:uid="{00000000-0005-0000-0000-00008F140000}"/>
    <cellStyle name="40% - Accent3 5 2 4 2" xfId="5265" xr:uid="{00000000-0005-0000-0000-000090140000}"/>
    <cellStyle name="40% - Accent3 5 2 4 2 2" xfId="5266" xr:uid="{00000000-0005-0000-0000-000091140000}"/>
    <cellStyle name="40% - Accent3 5 2 4 2 3" xfId="5267" xr:uid="{00000000-0005-0000-0000-000092140000}"/>
    <cellStyle name="40% - Accent3 5 2 4 2 4" xfId="5268" xr:uid="{00000000-0005-0000-0000-000093140000}"/>
    <cellStyle name="40% - Accent3 5 2 4 3" xfId="5269" xr:uid="{00000000-0005-0000-0000-000094140000}"/>
    <cellStyle name="40% - Accent3 5 2 4 4" xfId="5270" xr:uid="{00000000-0005-0000-0000-000095140000}"/>
    <cellStyle name="40% - Accent3 5 2 4 5" xfId="5271" xr:uid="{00000000-0005-0000-0000-000096140000}"/>
    <cellStyle name="40% - Accent3 5 2 5" xfId="5272" xr:uid="{00000000-0005-0000-0000-000097140000}"/>
    <cellStyle name="40% - Accent3 5 2 5 2" xfId="5273" xr:uid="{00000000-0005-0000-0000-000098140000}"/>
    <cellStyle name="40% - Accent3 5 2 5 3" xfId="5274" xr:uid="{00000000-0005-0000-0000-000099140000}"/>
    <cellStyle name="40% - Accent3 5 2 5 4" xfId="5275" xr:uid="{00000000-0005-0000-0000-00009A140000}"/>
    <cellStyle name="40% - Accent3 5 2 6" xfId="5276" xr:uid="{00000000-0005-0000-0000-00009B140000}"/>
    <cellStyle name="40% - Accent3 5 2 7" xfId="5277" xr:uid="{00000000-0005-0000-0000-00009C140000}"/>
    <cellStyle name="40% - Accent3 5 2 8" xfId="5278" xr:uid="{00000000-0005-0000-0000-00009D140000}"/>
    <cellStyle name="40% - Accent3 5 3" xfId="5279" xr:uid="{00000000-0005-0000-0000-00009E140000}"/>
    <cellStyle name="40% - Accent3 5 3 2" xfId="5280" xr:uid="{00000000-0005-0000-0000-00009F140000}"/>
    <cellStyle name="40% - Accent3 5 3 2 2" xfId="5281" xr:uid="{00000000-0005-0000-0000-0000A0140000}"/>
    <cellStyle name="40% - Accent3 5 3 2 2 2" xfId="5282" xr:uid="{00000000-0005-0000-0000-0000A1140000}"/>
    <cellStyle name="40% - Accent3 5 3 2 2 3" xfId="5283" xr:uid="{00000000-0005-0000-0000-0000A2140000}"/>
    <cellStyle name="40% - Accent3 5 3 2 2 4" xfId="5284" xr:uid="{00000000-0005-0000-0000-0000A3140000}"/>
    <cellStyle name="40% - Accent3 5 3 2 3" xfId="5285" xr:uid="{00000000-0005-0000-0000-0000A4140000}"/>
    <cellStyle name="40% - Accent3 5 3 2 4" xfId="5286" xr:uid="{00000000-0005-0000-0000-0000A5140000}"/>
    <cellStyle name="40% - Accent3 5 3 2 5" xfId="5287" xr:uid="{00000000-0005-0000-0000-0000A6140000}"/>
    <cellStyle name="40% - Accent3 5 3 3" xfId="5288" xr:uid="{00000000-0005-0000-0000-0000A7140000}"/>
    <cellStyle name="40% - Accent3 5 3 3 2" xfId="5289" xr:uid="{00000000-0005-0000-0000-0000A8140000}"/>
    <cellStyle name="40% - Accent3 5 3 3 3" xfId="5290" xr:uid="{00000000-0005-0000-0000-0000A9140000}"/>
    <cellStyle name="40% - Accent3 5 3 3 4" xfId="5291" xr:uid="{00000000-0005-0000-0000-0000AA140000}"/>
    <cellStyle name="40% - Accent3 5 3 4" xfId="5292" xr:uid="{00000000-0005-0000-0000-0000AB140000}"/>
    <cellStyle name="40% - Accent3 5 3 5" xfId="5293" xr:uid="{00000000-0005-0000-0000-0000AC140000}"/>
    <cellStyle name="40% - Accent3 5 3 6" xfId="5294" xr:uid="{00000000-0005-0000-0000-0000AD140000}"/>
    <cellStyle name="40% - Accent3 5 4" xfId="5295" xr:uid="{00000000-0005-0000-0000-0000AE140000}"/>
    <cellStyle name="40% - Accent3 5 4 2" xfId="5296" xr:uid="{00000000-0005-0000-0000-0000AF140000}"/>
    <cellStyle name="40% - Accent3 5 4 2 2" xfId="5297" xr:uid="{00000000-0005-0000-0000-0000B0140000}"/>
    <cellStyle name="40% - Accent3 5 4 2 3" xfId="5298" xr:uid="{00000000-0005-0000-0000-0000B1140000}"/>
    <cellStyle name="40% - Accent3 5 4 2 4" xfId="5299" xr:uid="{00000000-0005-0000-0000-0000B2140000}"/>
    <cellStyle name="40% - Accent3 5 4 3" xfId="5300" xr:uid="{00000000-0005-0000-0000-0000B3140000}"/>
    <cellStyle name="40% - Accent3 5 4 4" xfId="5301" xr:uid="{00000000-0005-0000-0000-0000B4140000}"/>
    <cellStyle name="40% - Accent3 5 4 5" xfId="5302" xr:uid="{00000000-0005-0000-0000-0000B5140000}"/>
    <cellStyle name="40% - Accent3 5 5" xfId="5303" xr:uid="{00000000-0005-0000-0000-0000B6140000}"/>
    <cellStyle name="40% - Accent3 5 5 2" xfId="5304" xr:uid="{00000000-0005-0000-0000-0000B7140000}"/>
    <cellStyle name="40% - Accent3 5 5 2 2" xfId="5305" xr:uid="{00000000-0005-0000-0000-0000B8140000}"/>
    <cellStyle name="40% - Accent3 5 5 2 3" xfId="5306" xr:uid="{00000000-0005-0000-0000-0000B9140000}"/>
    <cellStyle name="40% - Accent3 5 5 2 4" xfId="5307" xr:uid="{00000000-0005-0000-0000-0000BA140000}"/>
    <cellStyle name="40% - Accent3 5 5 3" xfId="5308" xr:uid="{00000000-0005-0000-0000-0000BB140000}"/>
    <cellStyle name="40% - Accent3 5 5 4" xfId="5309" xr:uid="{00000000-0005-0000-0000-0000BC140000}"/>
    <cellStyle name="40% - Accent3 5 5 5" xfId="5310" xr:uid="{00000000-0005-0000-0000-0000BD140000}"/>
    <cellStyle name="40% - Accent3 5 6" xfId="5311" xr:uid="{00000000-0005-0000-0000-0000BE140000}"/>
    <cellStyle name="40% - Accent3 5 6 2" xfId="5312" xr:uid="{00000000-0005-0000-0000-0000BF140000}"/>
    <cellStyle name="40% - Accent3 5 6 3" xfId="5313" xr:uid="{00000000-0005-0000-0000-0000C0140000}"/>
    <cellStyle name="40% - Accent3 5 6 4" xfId="5314" xr:uid="{00000000-0005-0000-0000-0000C1140000}"/>
    <cellStyle name="40% - Accent3 5 7" xfId="5315" xr:uid="{00000000-0005-0000-0000-0000C2140000}"/>
    <cellStyle name="40% - Accent3 5 8" xfId="5316" xr:uid="{00000000-0005-0000-0000-0000C3140000}"/>
    <cellStyle name="40% - Accent3 5 9" xfId="5317" xr:uid="{00000000-0005-0000-0000-0000C4140000}"/>
    <cellStyle name="40% - Accent3 6" xfId="5318" xr:uid="{00000000-0005-0000-0000-0000C5140000}"/>
    <cellStyle name="40% - Accent3 6 2" xfId="5319" xr:uid="{00000000-0005-0000-0000-0000C6140000}"/>
    <cellStyle name="40% - Accent3 6 2 2" xfId="5320" xr:uid="{00000000-0005-0000-0000-0000C7140000}"/>
    <cellStyle name="40% - Accent3 6 2 2 2" xfId="5321" xr:uid="{00000000-0005-0000-0000-0000C8140000}"/>
    <cellStyle name="40% - Accent3 6 2 2 2 2" xfId="5322" xr:uid="{00000000-0005-0000-0000-0000C9140000}"/>
    <cellStyle name="40% - Accent3 6 2 2 2 2 2" xfId="5323" xr:uid="{00000000-0005-0000-0000-0000CA140000}"/>
    <cellStyle name="40% - Accent3 6 2 2 2 2 3" xfId="5324" xr:uid="{00000000-0005-0000-0000-0000CB140000}"/>
    <cellStyle name="40% - Accent3 6 2 2 2 2 4" xfId="5325" xr:uid="{00000000-0005-0000-0000-0000CC140000}"/>
    <cellStyle name="40% - Accent3 6 2 2 2 3" xfId="5326" xr:uid="{00000000-0005-0000-0000-0000CD140000}"/>
    <cellStyle name="40% - Accent3 6 2 2 2 4" xfId="5327" xr:uid="{00000000-0005-0000-0000-0000CE140000}"/>
    <cellStyle name="40% - Accent3 6 2 2 2 5" xfId="5328" xr:uid="{00000000-0005-0000-0000-0000CF140000}"/>
    <cellStyle name="40% - Accent3 6 2 2 3" xfId="5329" xr:uid="{00000000-0005-0000-0000-0000D0140000}"/>
    <cellStyle name="40% - Accent3 6 2 2 3 2" xfId="5330" xr:uid="{00000000-0005-0000-0000-0000D1140000}"/>
    <cellStyle name="40% - Accent3 6 2 2 3 3" xfId="5331" xr:uid="{00000000-0005-0000-0000-0000D2140000}"/>
    <cellStyle name="40% - Accent3 6 2 2 3 4" xfId="5332" xr:uid="{00000000-0005-0000-0000-0000D3140000}"/>
    <cellStyle name="40% - Accent3 6 2 2 4" xfId="5333" xr:uid="{00000000-0005-0000-0000-0000D4140000}"/>
    <cellStyle name="40% - Accent3 6 2 2 5" xfId="5334" xr:uid="{00000000-0005-0000-0000-0000D5140000}"/>
    <cellStyle name="40% - Accent3 6 2 2 6" xfId="5335" xr:uid="{00000000-0005-0000-0000-0000D6140000}"/>
    <cellStyle name="40% - Accent3 6 2 3" xfId="5336" xr:uid="{00000000-0005-0000-0000-0000D7140000}"/>
    <cellStyle name="40% - Accent3 6 2 3 2" xfId="5337" xr:uid="{00000000-0005-0000-0000-0000D8140000}"/>
    <cellStyle name="40% - Accent3 6 2 3 2 2" xfId="5338" xr:uid="{00000000-0005-0000-0000-0000D9140000}"/>
    <cellStyle name="40% - Accent3 6 2 3 2 3" xfId="5339" xr:uid="{00000000-0005-0000-0000-0000DA140000}"/>
    <cellStyle name="40% - Accent3 6 2 3 2 4" xfId="5340" xr:uid="{00000000-0005-0000-0000-0000DB140000}"/>
    <cellStyle name="40% - Accent3 6 2 3 3" xfId="5341" xr:uid="{00000000-0005-0000-0000-0000DC140000}"/>
    <cellStyle name="40% - Accent3 6 2 3 4" xfId="5342" xr:uid="{00000000-0005-0000-0000-0000DD140000}"/>
    <cellStyle name="40% - Accent3 6 2 3 5" xfId="5343" xr:uid="{00000000-0005-0000-0000-0000DE140000}"/>
    <cellStyle name="40% - Accent3 6 2 4" xfId="5344" xr:uid="{00000000-0005-0000-0000-0000DF140000}"/>
    <cellStyle name="40% - Accent3 6 2 4 2" xfId="5345" xr:uid="{00000000-0005-0000-0000-0000E0140000}"/>
    <cellStyle name="40% - Accent3 6 2 4 2 2" xfId="5346" xr:uid="{00000000-0005-0000-0000-0000E1140000}"/>
    <cellStyle name="40% - Accent3 6 2 4 2 3" xfId="5347" xr:uid="{00000000-0005-0000-0000-0000E2140000}"/>
    <cellStyle name="40% - Accent3 6 2 4 2 4" xfId="5348" xr:uid="{00000000-0005-0000-0000-0000E3140000}"/>
    <cellStyle name="40% - Accent3 6 2 4 3" xfId="5349" xr:uid="{00000000-0005-0000-0000-0000E4140000}"/>
    <cellStyle name="40% - Accent3 6 2 4 4" xfId="5350" xr:uid="{00000000-0005-0000-0000-0000E5140000}"/>
    <cellStyle name="40% - Accent3 6 2 4 5" xfId="5351" xr:uid="{00000000-0005-0000-0000-0000E6140000}"/>
    <cellStyle name="40% - Accent3 6 2 5" xfId="5352" xr:uid="{00000000-0005-0000-0000-0000E7140000}"/>
    <cellStyle name="40% - Accent3 6 2 5 2" xfId="5353" xr:uid="{00000000-0005-0000-0000-0000E8140000}"/>
    <cellStyle name="40% - Accent3 6 2 5 3" xfId="5354" xr:uid="{00000000-0005-0000-0000-0000E9140000}"/>
    <cellStyle name="40% - Accent3 6 2 5 4" xfId="5355" xr:uid="{00000000-0005-0000-0000-0000EA140000}"/>
    <cellStyle name="40% - Accent3 6 2 6" xfId="5356" xr:uid="{00000000-0005-0000-0000-0000EB140000}"/>
    <cellStyle name="40% - Accent3 6 2 7" xfId="5357" xr:uid="{00000000-0005-0000-0000-0000EC140000}"/>
    <cellStyle name="40% - Accent3 6 2 8" xfId="5358" xr:uid="{00000000-0005-0000-0000-0000ED140000}"/>
    <cellStyle name="40% - Accent3 6 3" xfId="5359" xr:uid="{00000000-0005-0000-0000-0000EE140000}"/>
    <cellStyle name="40% - Accent3 6 3 2" xfId="5360" xr:uid="{00000000-0005-0000-0000-0000EF140000}"/>
    <cellStyle name="40% - Accent3 6 3 2 2" xfId="5361" xr:uid="{00000000-0005-0000-0000-0000F0140000}"/>
    <cellStyle name="40% - Accent3 6 3 2 2 2" xfId="5362" xr:uid="{00000000-0005-0000-0000-0000F1140000}"/>
    <cellStyle name="40% - Accent3 6 3 2 2 3" xfId="5363" xr:uid="{00000000-0005-0000-0000-0000F2140000}"/>
    <cellStyle name="40% - Accent3 6 3 2 2 4" xfId="5364" xr:uid="{00000000-0005-0000-0000-0000F3140000}"/>
    <cellStyle name="40% - Accent3 6 3 2 3" xfId="5365" xr:uid="{00000000-0005-0000-0000-0000F4140000}"/>
    <cellStyle name="40% - Accent3 6 3 2 4" xfId="5366" xr:uid="{00000000-0005-0000-0000-0000F5140000}"/>
    <cellStyle name="40% - Accent3 6 3 2 5" xfId="5367" xr:uid="{00000000-0005-0000-0000-0000F6140000}"/>
    <cellStyle name="40% - Accent3 6 3 3" xfId="5368" xr:uid="{00000000-0005-0000-0000-0000F7140000}"/>
    <cellStyle name="40% - Accent3 6 3 3 2" xfId="5369" xr:uid="{00000000-0005-0000-0000-0000F8140000}"/>
    <cellStyle name="40% - Accent3 6 3 3 3" xfId="5370" xr:uid="{00000000-0005-0000-0000-0000F9140000}"/>
    <cellStyle name="40% - Accent3 6 3 3 4" xfId="5371" xr:uid="{00000000-0005-0000-0000-0000FA140000}"/>
    <cellStyle name="40% - Accent3 6 3 4" xfId="5372" xr:uid="{00000000-0005-0000-0000-0000FB140000}"/>
    <cellStyle name="40% - Accent3 6 3 5" xfId="5373" xr:uid="{00000000-0005-0000-0000-0000FC140000}"/>
    <cellStyle name="40% - Accent3 6 3 6" xfId="5374" xr:uid="{00000000-0005-0000-0000-0000FD140000}"/>
    <cellStyle name="40% - Accent3 6 4" xfId="5375" xr:uid="{00000000-0005-0000-0000-0000FE140000}"/>
    <cellStyle name="40% - Accent3 6 4 2" xfId="5376" xr:uid="{00000000-0005-0000-0000-0000FF140000}"/>
    <cellStyle name="40% - Accent3 6 4 2 2" xfId="5377" xr:uid="{00000000-0005-0000-0000-000000150000}"/>
    <cellStyle name="40% - Accent3 6 4 2 3" xfId="5378" xr:uid="{00000000-0005-0000-0000-000001150000}"/>
    <cellStyle name="40% - Accent3 6 4 2 4" xfId="5379" xr:uid="{00000000-0005-0000-0000-000002150000}"/>
    <cellStyle name="40% - Accent3 6 4 3" xfId="5380" xr:uid="{00000000-0005-0000-0000-000003150000}"/>
    <cellStyle name="40% - Accent3 6 4 4" xfId="5381" xr:uid="{00000000-0005-0000-0000-000004150000}"/>
    <cellStyle name="40% - Accent3 6 4 5" xfId="5382" xr:uid="{00000000-0005-0000-0000-000005150000}"/>
    <cellStyle name="40% - Accent3 6 5" xfId="5383" xr:uid="{00000000-0005-0000-0000-000006150000}"/>
    <cellStyle name="40% - Accent3 6 5 2" xfId="5384" xr:uid="{00000000-0005-0000-0000-000007150000}"/>
    <cellStyle name="40% - Accent3 6 5 2 2" xfId="5385" xr:uid="{00000000-0005-0000-0000-000008150000}"/>
    <cellStyle name="40% - Accent3 6 5 2 3" xfId="5386" xr:uid="{00000000-0005-0000-0000-000009150000}"/>
    <cellStyle name="40% - Accent3 6 5 2 4" xfId="5387" xr:uid="{00000000-0005-0000-0000-00000A150000}"/>
    <cellStyle name="40% - Accent3 6 5 3" xfId="5388" xr:uid="{00000000-0005-0000-0000-00000B150000}"/>
    <cellStyle name="40% - Accent3 6 5 4" xfId="5389" xr:uid="{00000000-0005-0000-0000-00000C150000}"/>
    <cellStyle name="40% - Accent3 6 5 5" xfId="5390" xr:uid="{00000000-0005-0000-0000-00000D150000}"/>
    <cellStyle name="40% - Accent3 6 6" xfId="5391" xr:uid="{00000000-0005-0000-0000-00000E150000}"/>
    <cellStyle name="40% - Accent3 6 6 2" xfId="5392" xr:uid="{00000000-0005-0000-0000-00000F150000}"/>
    <cellStyle name="40% - Accent3 6 6 3" xfId="5393" xr:uid="{00000000-0005-0000-0000-000010150000}"/>
    <cellStyle name="40% - Accent3 6 6 4" xfId="5394" xr:uid="{00000000-0005-0000-0000-000011150000}"/>
    <cellStyle name="40% - Accent3 6 7" xfId="5395" xr:uid="{00000000-0005-0000-0000-000012150000}"/>
    <cellStyle name="40% - Accent3 6 8" xfId="5396" xr:uid="{00000000-0005-0000-0000-000013150000}"/>
    <cellStyle name="40% - Accent3 6 9" xfId="5397" xr:uid="{00000000-0005-0000-0000-000014150000}"/>
    <cellStyle name="40% - Accent3 7" xfId="5398" xr:uid="{00000000-0005-0000-0000-000015150000}"/>
    <cellStyle name="40% - Accent3 8" xfId="5399" xr:uid="{00000000-0005-0000-0000-000016150000}"/>
    <cellStyle name="40% - Accent3 8 2" xfId="5400" xr:uid="{00000000-0005-0000-0000-000017150000}"/>
    <cellStyle name="40% - Accent3 8 3" xfId="5401" xr:uid="{00000000-0005-0000-0000-000018150000}"/>
    <cellStyle name="40% - Accent3 8 3 2" xfId="5402" xr:uid="{00000000-0005-0000-0000-000019150000}"/>
    <cellStyle name="40% - Accent3 8 3 2 2" xfId="5403" xr:uid="{00000000-0005-0000-0000-00001A150000}"/>
    <cellStyle name="40% - Accent3 8 3 2 2 2" xfId="5404" xr:uid="{00000000-0005-0000-0000-00001B150000}"/>
    <cellStyle name="40% - Accent3 8 3 2 2 3" xfId="5405" xr:uid="{00000000-0005-0000-0000-00001C150000}"/>
    <cellStyle name="40% - Accent3 8 3 2 2 4" xfId="5406" xr:uid="{00000000-0005-0000-0000-00001D150000}"/>
    <cellStyle name="40% - Accent3 8 3 2 3" xfId="5407" xr:uid="{00000000-0005-0000-0000-00001E150000}"/>
    <cellStyle name="40% - Accent3 8 3 2 4" xfId="5408" xr:uid="{00000000-0005-0000-0000-00001F150000}"/>
    <cellStyle name="40% - Accent3 8 3 2 5" xfId="5409" xr:uid="{00000000-0005-0000-0000-000020150000}"/>
    <cellStyle name="40% - Accent3 8 3 3" xfId="5410" xr:uid="{00000000-0005-0000-0000-000021150000}"/>
    <cellStyle name="40% - Accent3 8 3 3 2" xfId="5411" xr:uid="{00000000-0005-0000-0000-000022150000}"/>
    <cellStyle name="40% - Accent3 8 3 3 3" xfId="5412" xr:uid="{00000000-0005-0000-0000-000023150000}"/>
    <cellStyle name="40% - Accent3 8 3 3 4" xfId="5413" xr:uid="{00000000-0005-0000-0000-000024150000}"/>
    <cellStyle name="40% - Accent3 8 3 4" xfId="5414" xr:uid="{00000000-0005-0000-0000-000025150000}"/>
    <cellStyle name="40% - Accent3 8 3 5" xfId="5415" xr:uid="{00000000-0005-0000-0000-000026150000}"/>
    <cellStyle name="40% - Accent3 8 3 6" xfId="5416" xr:uid="{00000000-0005-0000-0000-000027150000}"/>
    <cellStyle name="40% - Accent3 8 4" xfId="5417" xr:uid="{00000000-0005-0000-0000-000028150000}"/>
    <cellStyle name="40% - Accent3 8 4 2" xfId="5418" xr:uid="{00000000-0005-0000-0000-000029150000}"/>
    <cellStyle name="40% - Accent3 8 4 2 2" xfId="5419" xr:uid="{00000000-0005-0000-0000-00002A150000}"/>
    <cellStyle name="40% - Accent3 8 4 2 3" xfId="5420" xr:uid="{00000000-0005-0000-0000-00002B150000}"/>
    <cellStyle name="40% - Accent3 8 4 2 4" xfId="5421" xr:uid="{00000000-0005-0000-0000-00002C150000}"/>
    <cellStyle name="40% - Accent3 8 4 3" xfId="5422" xr:uid="{00000000-0005-0000-0000-00002D150000}"/>
    <cellStyle name="40% - Accent3 8 4 4" xfId="5423" xr:uid="{00000000-0005-0000-0000-00002E150000}"/>
    <cellStyle name="40% - Accent3 8 4 5" xfId="5424" xr:uid="{00000000-0005-0000-0000-00002F150000}"/>
    <cellStyle name="40% - Accent3 8 5" xfId="5425" xr:uid="{00000000-0005-0000-0000-000030150000}"/>
    <cellStyle name="40% - Accent3 8 5 2" xfId="5426" xr:uid="{00000000-0005-0000-0000-000031150000}"/>
    <cellStyle name="40% - Accent3 8 5 2 2" xfId="5427" xr:uid="{00000000-0005-0000-0000-000032150000}"/>
    <cellStyle name="40% - Accent3 8 5 2 3" xfId="5428" xr:uid="{00000000-0005-0000-0000-000033150000}"/>
    <cellStyle name="40% - Accent3 8 5 2 4" xfId="5429" xr:uid="{00000000-0005-0000-0000-000034150000}"/>
    <cellStyle name="40% - Accent3 8 5 3" xfId="5430" xr:uid="{00000000-0005-0000-0000-000035150000}"/>
    <cellStyle name="40% - Accent3 8 5 4" xfId="5431" xr:uid="{00000000-0005-0000-0000-000036150000}"/>
    <cellStyle name="40% - Accent3 8 5 5" xfId="5432" xr:uid="{00000000-0005-0000-0000-000037150000}"/>
    <cellStyle name="40% - Accent3 8 6" xfId="5433" xr:uid="{00000000-0005-0000-0000-000038150000}"/>
    <cellStyle name="40% - Accent3 8 6 2" xfId="5434" xr:uid="{00000000-0005-0000-0000-000039150000}"/>
    <cellStyle name="40% - Accent3 8 6 3" xfId="5435" xr:uid="{00000000-0005-0000-0000-00003A150000}"/>
    <cellStyle name="40% - Accent3 8 6 4" xfId="5436" xr:uid="{00000000-0005-0000-0000-00003B150000}"/>
    <cellStyle name="40% - Accent3 8 7" xfId="5437" xr:uid="{00000000-0005-0000-0000-00003C150000}"/>
    <cellStyle name="40% - Accent3 8 8" xfId="5438" xr:uid="{00000000-0005-0000-0000-00003D150000}"/>
    <cellStyle name="40% - Accent3 8 9" xfId="5439" xr:uid="{00000000-0005-0000-0000-00003E150000}"/>
    <cellStyle name="40% - Accent3 9" xfId="5440" xr:uid="{00000000-0005-0000-0000-00003F150000}"/>
    <cellStyle name="40% - Accent3 9 2" xfId="5441" xr:uid="{00000000-0005-0000-0000-000040150000}"/>
    <cellStyle name="40% - Accent3 9 2 2" xfId="5442" xr:uid="{00000000-0005-0000-0000-000041150000}"/>
    <cellStyle name="40% - Accent3 9 2 2 2" xfId="5443" xr:uid="{00000000-0005-0000-0000-000042150000}"/>
    <cellStyle name="40% - Accent3 9 2 2 2 2" xfId="5444" xr:uid="{00000000-0005-0000-0000-000043150000}"/>
    <cellStyle name="40% - Accent3 9 2 2 2 3" xfId="5445" xr:uid="{00000000-0005-0000-0000-000044150000}"/>
    <cellStyle name="40% - Accent3 9 2 2 2 4" xfId="5446" xr:uid="{00000000-0005-0000-0000-000045150000}"/>
    <cellStyle name="40% - Accent3 9 2 2 3" xfId="5447" xr:uid="{00000000-0005-0000-0000-000046150000}"/>
    <cellStyle name="40% - Accent3 9 2 2 4" xfId="5448" xr:uid="{00000000-0005-0000-0000-000047150000}"/>
    <cellStyle name="40% - Accent3 9 2 2 5" xfId="5449" xr:uid="{00000000-0005-0000-0000-000048150000}"/>
    <cellStyle name="40% - Accent3 9 2 3" xfId="5450" xr:uid="{00000000-0005-0000-0000-000049150000}"/>
    <cellStyle name="40% - Accent3 9 2 3 2" xfId="5451" xr:uid="{00000000-0005-0000-0000-00004A150000}"/>
    <cellStyle name="40% - Accent3 9 2 3 3" xfId="5452" xr:uid="{00000000-0005-0000-0000-00004B150000}"/>
    <cellStyle name="40% - Accent3 9 2 3 4" xfId="5453" xr:uid="{00000000-0005-0000-0000-00004C150000}"/>
    <cellStyle name="40% - Accent3 9 2 4" xfId="5454" xr:uid="{00000000-0005-0000-0000-00004D150000}"/>
    <cellStyle name="40% - Accent3 9 2 5" xfId="5455" xr:uid="{00000000-0005-0000-0000-00004E150000}"/>
    <cellStyle name="40% - Accent3 9 2 6" xfId="5456" xr:uid="{00000000-0005-0000-0000-00004F150000}"/>
    <cellStyle name="40% - Accent3 9 3" xfId="5457" xr:uid="{00000000-0005-0000-0000-000050150000}"/>
    <cellStyle name="40% - Accent3 9 3 2" xfId="5458" xr:uid="{00000000-0005-0000-0000-000051150000}"/>
    <cellStyle name="40% - Accent3 9 3 2 2" xfId="5459" xr:uid="{00000000-0005-0000-0000-000052150000}"/>
    <cellStyle name="40% - Accent3 9 3 2 3" xfId="5460" xr:uid="{00000000-0005-0000-0000-000053150000}"/>
    <cellStyle name="40% - Accent3 9 3 2 4" xfId="5461" xr:uid="{00000000-0005-0000-0000-000054150000}"/>
    <cellStyle name="40% - Accent3 9 3 3" xfId="5462" xr:uid="{00000000-0005-0000-0000-000055150000}"/>
    <cellStyle name="40% - Accent3 9 3 4" xfId="5463" xr:uid="{00000000-0005-0000-0000-000056150000}"/>
    <cellStyle name="40% - Accent3 9 3 5" xfId="5464" xr:uid="{00000000-0005-0000-0000-000057150000}"/>
    <cellStyle name="40% - Accent3 9 4" xfId="5465" xr:uid="{00000000-0005-0000-0000-000058150000}"/>
    <cellStyle name="40% - Accent3 9 4 2" xfId="5466" xr:uid="{00000000-0005-0000-0000-000059150000}"/>
    <cellStyle name="40% - Accent3 9 4 2 2" xfId="5467" xr:uid="{00000000-0005-0000-0000-00005A150000}"/>
    <cellStyle name="40% - Accent3 9 4 2 3" xfId="5468" xr:uid="{00000000-0005-0000-0000-00005B150000}"/>
    <cellStyle name="40% - Accent3 9 4 2 4" xfId="5469" xr:uid="{00000000-0005-0000-0000-00005C150000}"/>
    <cellStyle name="40% - Accent3 9 4 3" xfId="5470" xr:uid="{00000000-0005-0000-0000-00005D150000}"/>
    <cellStyle name="40% - Accent3 9 4 4" xfId="5471" xr:uid="{00000000-0005-0000-0000-00005E150000}"/>
    <cellStyle name="40% - Accent3 9 4 5" xfId="5472" xr:uid="{00000000-0005-0000-0000-00005F150000}"/>
    <cellStyle name="40% - Accent3 9 5" xfId="5473" xr:uid="{00000000-0005-0000-0000-000060150000}"/>
    <cellStyle name="40% - Accent3 9 5 2" xfId="5474" xr:uid="{00000000-0005-0000-0000-000061150000}"/>
    <cellStyle name="40% - Accent3 9 5 3" xfId="5475" xr:uid="{00000000-0005-0000-0000-000062150000}"/>
    <cellStyle name="40% - Accent3 9 5 4" xfId="5476" xr:uid="{00000000-0005-0000-0000-000063150000}"/>
    <cellStyle name="40% - Accent3 9 6" xfId="5477" xr:uid="{00000000-0005-0000-0000-000064150000}"/>
    <cellStyle name="40% - Accent3 9 7" xfId="5478" xr:uid="{00000000-0005-0000-0000-000065150000}"/>
    <cellStyle name="40% - Accent3 9 8" xfId="5479" xr:uid="{00000000-0005-0000-0000-000066150000}"/>
    <cellStyle name="40% - Accent4 10" xfId="5480" xr:uid="{00000000-0005-0000-0000-000067150000}"/>
    <cellStyle name="40% - Accent4 10 2" xfId="5481" xr:uid="{00000000-0005-0000-0000-000068150000}"/>
    <cellStyle name="40% - Accent4 10 2 2" xfId="5482" xr:uid="{00000000-0005-0000-0000-000069150000}"/>
    <cellStyle name="40% - Accent4 10 2 2 2" xfId="5483" xr:uid="{00000000-0005-0000-0000-00006A150000}"/>
    <cellStyle name="40% - Accent4 10 2 2 3" xfId="5484" xr:uid="{00000000-0005-0000-0000-00006B150000}"/>
    <cellStyle name="40% - Accent4 10 2 2 4" xfId="5485" xr:uid="{00000000-0005-0000-0000-00006C150000}"/>
    <cellStyle name="40% - Accent4 10 2 3" xfId="5486" xr:uid="{00000000-0005-0000-0000-00006D150000}"/>
    <cellStyle name="40% - Accent4 10 2 4" xfId="5487" xr:uid="{00000000-0005-0000-0000-00006E150000}"/>
    <cellStyle name="40% - Accent4 10 2 5" xfId="5488" xr:uid="{00000000-0005-0000-0000-00006F150000}"/>
    <cellStyle name="40% - Accent4 10 3" xfId="5489" xr:uid="{00000000-0005-0000-0000-000070150000}"/>
    <cellStyle name="40% - Accent4 10 3 2" xfId="5490" xr:uid="{00000000-0005-0000-0000-000071150000}"/>
    <cellStyle name="40% - Accent4 10 3 3" xfId="5491" xr:uid="{00000000-0005-0000-0000-000072150000}"/>
    <cellStyle name="40% - Accent4 10 3 4" xfId="5492" xr:uid="{00000000-0005-0000-0000-000073150000}"/>
    <cellStyle name="40% - Accent4 10 4" xfId="5493" xr:uid="{00000000-0005-0000-0000-000074150000}"/>
    <cellStyle name="40% - Accent4 10 5" xfId="5494" xr:uid="{00000000-0005-0000-0000-000075150000}"/>
    <cellStyle name="40% - Accent4 10 6" xfId="5495" xr:uid="{00000000-0005-0000-0000-000076150000}"/>
    <cellStyle name="40% - Accent4 11" xfId="5496" xr:uid="{00000000-0005-0000-0000-000077150000}"/>
    <cellStyle name="40% - Accent4 11 2" xfId="5497" xr:uid="{00000000-0005-0000-0000-000078150000}"/>
    <cellStyle name="40% - Accent4 11 2 2" xfId="5498" xr:uid="{00000000-0005-0000-0000-000079150000}"/>
    <cellStyle name="40% - Accent4 11 2 2 2" xfId="5499" xr:uid="{00000000-0005-0000-0000-00007A150000}"/>
    <cellStyle name="40% - Accent4 11 2 2 3" xfId="5500" xr:uid="{00000000-0005-0000-0000-00007B150000}"/>
    <cellStyle name="40% - Accent4 11 2 2 4" xfId="5501" xr:uid="{00000000-0005-0000-0000-00007C150000}"/>
    <cellStyle name="40% - Accent4 11 2 3" xfId="5502" xr:uid="{00000000-0005-0000-0000-00007D150000}"/>
    <cellStyle name="40% - Accent4 11 2 4" xfId="5503" xr:uid="{00000000-0005-0000-0000-00007E150000}"/>
    <cellStyle name="40% - Accent4 11 2 5" xfId="5504" xr:uid="{00000000-0005-0000-0000-00007F150000}"/>
    <cellStyle name="40% - Accent4 11 3" xfId="5505" xr:uid="{00000000-0005-0000-0000-000080150000}"/>
    <cellStyle name="40% - Accent4 11 3 2" xfId="5506" xr:uid="{00000000-0005-0000-0000-000081150000}"/>
    <cellStyle name="40% - Accent4 11 3 3" xfId="5507" xr:uid="{00000000-0005-0000-0000-000082150000}"/>
    <cellStyle name="40% - Accent4 11 3 4" xfId="5508" xr:uid="{00000000-0005-0000-0000-000083150000}"/>
    <cellStyle name="40% - Accent4 11 4" xfId="5509" xr:uid="{00000000-0005-0000-0000-000084150000}"/>
    <cellStyle name="40% - Accent4 11 5" xfId="5510" xr:uid="{00000000-0005-0000-0000-000085150000}"/>
    <cellStyle name="40% - Accent4 11 6" xfId="5511" xr:uid="{00000000-0005-0000-0000-000086150000}"/>
    <cellStyle name="40% - Accent4 12" xfId="5512" xr:uid="{00000000-0005-0000-0000-000087150000}"/>
    <cellStyle name="40% - Accent4 12 2" xfId="5513" xr:uid="{00000000-0005-0000-0000-000088150000}"/>
    <cellStyle name="40% - Accent4 12 2 2" xfId="5514" xr:uid="{00000000-0005-0000-0000-000089150000}"/>
    <cellStyle name="40% - Accent4 12 2 2 2" xfId="5515" xr:uid="{00000000-0005-0000-0000-00008A150000}"/>
    <cellStyle name="40% - Accent4 12 2 2 3" xfId="5516" xr:uid="{00000000-0005-0000-0000-00008B150000}"/>
    <cellStyle name="40% - Accent4 12 2 2 4" xfId="5517" xr:uid="{00000000-0005-0000-0000-00008C150000}"/>
    <cellStyle name="40% - Accent4 12 2 3" xfId="5518" xr:uid="{00000000-0005-0000-0000-00008D150000}"/>
    <cellStyle name="40% - Accent4 12 2 4" xfId="5519" xr:uid="{00000000-0005-0000-0000-00008E150000}"/>
    <cellStyle name="40% - Accent4 12 2 5" xfId="5520" xr:uid="{00000000-0005-0000-0000-00008F150000}"/>
    <cellStyle name="40% - Accent4 12 3" xfId="5521" xr:uid="{00000000-0005-0000-0000-000090150000}"/>
    <cellStyle name="40% - Accent4 12 3 2" xfId="5522" xr:uid="{00000000-0005-0000-0000-000091150000}"/>
    <cellStyle name="40% - Accent4 12 3 3" xfId="5523" xr:uid="{00000000-0005-0000-0000-000092150000}"/>
    <cellStyle name="40% - Accent4 12 3 4" xfId="5524" xr:uid="{00000000-0005-0000-0000-000093150000}"/>
    <cellStyle name="40% - Accent4 12 4" xfId="5525" xr:uid="{00000000-0005-0000-0000-000094150000}"/>
    <cellStyle name="40% - Accent4 12 5" xfId="5526" xr:uid="{00000000-0005-0000-0000-000095150000}"/>
    <cellStyle name="40% - Accent4 12 6" xfId="5527" xr:uid="{00000000-0005-0000-0000-000096150000}"/>
    <cellStyle name="40% - Accent4 13" xfId="5528" xr:uid="{00000000-0005-0000-0000-000097150000}"/>
    <cellStyle name="40% - Accent4 13 2" xfId="5529" xr:uid="{00000000-0005-0000-0000-000098150000}"/>
    <cellStyle name="40% - Accent4 13 2 2" xfId="5530" xr:uid="{00000000-0005-0000-0000-000099150000}"/>
    <cellStyle name="40% - Accent4 13 2 3" xfId="5531" xr:uid="{00000000-0005-0000-0000-00009A150000}"/>
    <cellStyle name="40% - Accent4 13 2 4" xfId="5532" xr:uid="{00000000-0005-0000-0000-00009B150000}"/>
    <cellStyle name="40% - Accent4 13 3" xfId="5533" xr:uid="{00000000-0005-0000-0000-00009C150000}"/>
    <cellStyle name="40% - Accent4 13 4" xfId="5534" xr:uid="{00000000-0005-0000-0000-00009D150000}"/>
    <cellStyle name="40% - Accent4 13 5" xfId="5535" xr:uid="{00000000-0005-0000-0000-00009E150000}"/>
    <cellStyle name="40% - Accent4 14" xfId="5536" xr:uid="{00000000-0005-0000-0000-00009F150000}"/>
    <cellStyle name="40% - Accent4 14 2" xfId="5537" xr:uid="{00000000-0005-0000-0000-0000A0150000}"/>
    <cellStyle name="40% - Accent4 14 2 2" xfId="5538" xr:uid="{00000000-0005-0000-0000-0000A1150000}"/>
    <cellStyle name="40% - Accent4 14 2 3" xfId="5539" xr:uid="{00000000-0005-0000-0000-0000A2150000}"/>
    <cellStyle name="40% - Accent4 14 2 4" xfId="5540" xr:uid="{00000000-0005-0000-0000-0000A3150000}"/>
    <cellStyle name="40% - Accent4 14 3" xfId="5541" xr:uid="{00000000-0005-0000-0000-0000A4150000}"/>
    <cellStyle name="40% - Accent4 14 4" xfId="5542" xr:uid="{00000000-0005-0000-0000-0000A5150000}"/>
    <cellStyle name="40% - Accent4 14 5" xfId="5543" xr:uid="{00000000-0005-0000-0000-0000A6150000}"/>
    <cellStyle name="40% - Accent4 15" xfId="5544" xr:uid="{00000000-0005-0000-0000-0000A7150000}"/>
    <cellStyle name="40% - Accent4 15 2" xfId="5545" xr:uid="{00000000-0005-0000-0000-0000A8150000}"/>
    <cellStyle name="40% - Accent4 15 2 2" xfId="5546" xr:uid="{00000000-0005-0000-0000-0000A9150000}"/>
    <cellStyle name="40% - Accent4 15 2 3" xfId="5547" xr:uid="{00000000-0005-0000-0000-0000AA150000}"/>
    <cellStyle name="40% - Accent4 15 2 4" xfId="5548" xr:uid="{00000000-0005-0000-0000-0000AB150000}"/>
    <cellStyle name="40% - Accent4 15 3" xfId="5549" xr:uid="{00000000-0005-0000-0000-0000AC150000}"/>
    <cellStyle name="40% - Accent4 15 4" xfId="5550" xr:uid="{00000000-0005-0000-0000-0000AD150000}"/>
    <cellStyle name="40% - Accent4 15 5" xfId="5551" xr:uid="{00000000-0005-0000-0000-0000AE150000}"/>
    <cellStyle name="40% - Accent4 16" xfId="5552" xr:uid="{00000000-0005-0000-0000-0000AF150000}"/>
    <cellStyle name="40% - Accent4 16 2" xfId="5553" xr:uid="{00000000-0005-0000-0000-0000B0150000}"/>
    <cellStyle name="40% - Accent4 16 3" xfId="5554" xr:uid="{00000000-0005-0000-0000-0000B1150000}"/>
    <cellStyle name="40% - Accent4 16 4" xfId="5555" xr:uid="{00000000-0005-0000-0000-0000B2150000}"/>
    <cellStyle name="40% - Accent4 17" xfId="5556" xr:uid="{00000000-0005-0000-0000-0000B3150000}"/>
    <cellStyle name="40% - Accent4 17 2" xfId="5557" xr:uid="{00000000-0005-0000-0000-0000B4150000}"/>
    <cellStyle name="40% - Accent4 17 3" xfId="5558" xr:uid="{00000000-0005-0000-0000-0000B5150000}"/>
    <cellStyle name="40% - Accent4 17 4" xfId="5559" xr:uid="{00000000-0005-0000-0000-0000B6150000}"/>
    <cellStyle name="40% - Accent4 18" xfId="5560" xr:uid="{00000000-0005-0000-0000-0000B7150000}"/>
    <cellStyle name="40% - Accent4 18 2" xfId="5561" xr:uid="{00000000-0005-0000-0000-0000B8150000}"/>
    <cellStyle name="40% - Accent4 18 3" xfId="5562" xr:uid="{00000000-0005-0000-0000-0000B9150000}"/>
    <cellStyle name="40% - Accent4 18 4" xfId="5563" xr:uid="{00000000-0005-0000-0000-0000BA150000}"/>
    <cellStyle name="40% - Accent4 19" xfId="5564" xr:uid="{00000000-0005-0000-0000-0000BB150000}"/>
    <cellStyle name="40% - Accent4 19 2" xfId="5565" xr:uid="{00000000-0005-0000-0000-0000BC150000}"/>
    <cellStyle name="40% - Accent4 19 3" xfId="5566" xr:uid="{00000000-0005-0000-0000-0000BD150000}"/>
    <cellStyle name="40% - Accent4 2" xfId="5567" xr:uid="{00000000-0005-0000-0000-0000BE150000}"/>
    <cellStyle name="40% - Accent4 2 2" xfId="5568" xr:uid="{00000000-0005-0000-0000-0000BF150000}"/>
    <cellStyle name="40% - Accent4 2 3" xfId="5569" xr:uid="{00000000-0005-0000-0000-0000C0150000}"/>
    <cellStyle name="40% - Accent4 20" xfId="5570" xr:uid="{00000000-0005-0000-0000-0000C1150000}"/>
    <cellStyle name="40% - Accent4 21" xfId="5571" xr:uid="{00000000-0005-0000-0000-0000C2150000}"/>
    <cellStyle name="40% - Accent4 22" xfId="5572" xr:uid="{00000000-0005-0000-0000-0000C3150000}"/>
    <cellStyle name="40% - Accent4 3" xfId="5573" xr:uid="{00000000-0005-0000-0000-0000C4150000}"/>
    <cellStyle name="40% - Accent4 3 10" xfId="5574" xr:uid="{00000000-0005-0000-0000-0000C5150000}"/>
    <cellStyle name="40% - Accent4 3 2" xfId="5575" xr:uid="{00000000-0005-0000-0000-0000C6150000}"/>
    <cellStyle name="40% - Accent4 3 3" xfId="5576" xr:uid="{00000000-0005-0000-0000-0000C7150000}"/>
    <cellStyle name="40% - Accent4 3 3 10" xfId="5577" xr:uid="{00000000-0005-0000-0000-0000C8150000}"/>
    <cellStyle name="40% - Accent4 3 3 2" xfId="5578" xr:uid="{00000000-0005-0000-0000-0000C9150000}"/>
    <cellStyle name="40% - Accent4 3 3 2 2" xfId="5579" xr:uid="{00000000-0005-0000-0000-0000CA150000}"/>
    <cellStyle name="40% - Accent4 3 3 2 2 2" xfId="5580" xr:uid="{00000000-0005-0000-0000-0000CB150000}"/>
    <cellStyle name="40% - Accent4 3 3 2 2 2 2" xfId="5581" xr:uid="{00000000-0005-0000-0000-0000CC150000}"/>
    <cellStyle name="40% - Accent4 3 3 2 2 2 2 2" xfId="5582" xr:uid="{00000000-0005-0000-0000-0000CD150000}"/>
    <cellStyle name="40% - Accent4 3 3 2 2 2 2 2 2" xfId="5583" xr:uid="{00000000-0005-0000-0000-0000CE150000}"/>
    <cellStyle name="40% - Accent4 3 3 2 2 2 2 2 3" xfId="5584" xr:uid="{00000000-0005-0000-0000-0000CF150000}"/>
    <cellStyle name="40% - Accent4 3 3 2 2 2 2 2 4" xfId="5585" xr:uid="{00000000-0005-0000-0000-0000D0150000}"/>
    <cellStyle name="40% - Accent4 3 3 2 2 2 2 3" xfId="5586" xr:uid="{00000000-0005-0000-0000-0000D1150000}"/>
    <cellStyle name="40% - Accent4 3 3 2 2 2 2 4" xfId="5587" xr:uid="{00000000-0005-0000-0000-0000D2150000}"/>
    <cellStyle name="40% - Accent4 3 3 2 2 2 2 5" xfId="5588" xr:uid="{00000000-0005-0000-0000-0000D3150000}"/>
    <cellStyle name="40% - Accent4 3 3 2 2 2 3" xfId="5589" xr:uid="{00000000-0005-0000-0000-0000D4150000}"/>
    <cellStyle name="40% - Accent4 3 3 2 2 2 3 2" xfId="5590" xr:uid="{00000000-0005-0000-0000-0000D5150000}"/>
    <cellStyle name="40% - Accent4 3 3 2 2 2 3 3" xfId="5591" xr:uid="{00000000-0005-0000-0000-0000D6150000}"/>
    <cellStyle name="40% - Accent4 3 3 2 2 2 3 4" xfId="5592" xr:uid="{00000000-0005-0000-0000-0000D7150000}"/>
    <cellStyle name="40% - Accent4 3 3 2 2 2 4" xfId="5593" xr:uid="{00000000-0005-0000-0000-0000D8150000}"/>
    <cellStyle name="40% - Accent4 3 3 2 2 2 5" xfId="5594" xr:uid="{00000000-0005-0000-0000-0000D9150000}"/>
    <cellStyle name="40% - Accent4 3 3 2 2 2 6" xfId="5595" xr:uid="{00000000-0005-0000-0000-0000DA150000}"/>
    <cellStyle name="40% - Accent4 3 3 2 2 3" xfId="5596" xr:uid="{00000000-0005-0000-0000-0000DB150000}"/>
    <cellStyle name="40% - Accent4 3 3 2 2 3 2" xfId="5597" xr:uid="{00000000-0005-0000-0000-0000DC150000}"/>
    <cellStyle name="40% - Accent4 3 3 2 2 3 2 2" xfId="5598" xr:uid="{00000000-0005-0000-0000-0000DD150000}"/>
    <cellStyle name="40% - Accent4 3 3 2 2 3 2 3" xfId="5599" xr:uid="{00000000-0005-0000-0000-0000DE150000}"/>
    <cellStyle name="40% - Accent4 3 3 2 2 3 2 4" xfId="5600" xr:uid="{00000000-0005-0000-0000-0000DF150000}"/>
    <cellStyle name="40% - Accent4 3 3 2 2 3 3" xfId="5601" xr:uid="{00000000-0005-0000-0000-0000E0150000}"/>
    <cellStyle name="40% - Accent4 3 3 2 2 3 4" xfId="5602" xr:uid="{00000000-0005-0000-0000-0000E1150000}"/>
    <cellStyle name="40% - Accent4 3 3 2 2 3 5" xfId="5603" xr:uid="{00000000-0005-0000-0000-0000E2150000}"/>
    <cellStyle name="40% - Accent4 3 3 2 2 4" xfId="5604" xr:uid="{00000000-0005-0000-0000-0000E3150000}"/>
    <cellStyle name="40% - Accent4 3 3 2 2 4 2" xfId="5605" xr:uid="{00000000-0005-0000-0000-0000E4150000}"/>
    <cellStyle name="40% - Accent4 3 3 2 2 4 2 2" xfId="5606" xr:uid="{00000000-0005-0000-0000-0000E5150000}"/>
    <cellStyle name="40% - Accent4 3 3 2 2 4 2 3" xfId="5607" xr:uid="{00000000-0005-0000-0000-0000E6150000}"/>
    <cellStyle name="40% - Accent4 3 3 2 2 4 2 4" xfId="5608" xr:uid="{00000000-0005-0000-0000-0000E7150000}"/>
    <cellStyle name="40% - Accent4 3 3 2 2 4 3" xfId="5609" xr:uid="{00000000-0005-0000-0000-0000E8150000}"/>
    <cellStyle name="40% - Accent4 3 3 2 2 4 4" xfId="5610" xr:uid="{00000000-0005-0000-0000-0000E9150000}"/>
    <cellStyle name="40% - Accent4 3 3 2 2 4 5" xfId="5611" xr:uid="{00000000-0005-0000-0000-0000EA150000}"/>
    <cellStyle name="40% - Accent4 3 3 2 2 5" xfId="5612" xr:uid="{00000000-0005-0000-0000-0000EB150000}"/>
    <cellStyle name="40% - Accent4 3 3 2 2 5 2" xfId="5613" xr:uid="{00000000-0005-0000-0000-0000EC150000}"/>
    <cellStyle name="40% - Accent4 3 3 2 2 5 3" xfId="5614" xr:uid="{00000000-0005-0000-0000-0000ED150000}"/>
    <cellStyle name="40% - Accent4 3 3 2 2 5 4" xfId="5615" xr:uid="{00000000-0005-0000-0000-0000EE150000}"/>
    <cellStyle name="40% - Accent4 3 3 2 2 6" xfId="5616" xr:uid="{00000000-0005-0000-0000-0000EF150000}"/>
    <cellStyle name="40% - Accent4 3 3 2 2 7" xfId="5617" xr:uid="{00000000-0005-0000-0000-0000F0150000}"/>
    <cellStyle name="40% - Accent4 3 3 2 2 8" xfId="5618" xr:uid="{00000000-0005-0000-0000-0000F1150000}"/>
    <cellStyle name="40% - Accent4 3 3 2 3" xfId="5619" xr:uid="{00000000-0005-0000-0000-0000F2150000}"/>
    <cellStyle name="40% - Accent4 3 3 2 3 2" xfId="5620" xr:uid="{00000000-0005-0000-0000-0000F3150000}"/>
    <cellStyle name="40% - Accent4 3 3 2 3 2 2" xfId="5621" xr:uid="{00000000-0005-0000-0000-0000F4150000}"/>
    <cellStyle name="40% - Accent4 3 3 2 3 2 2 2" xfId="5622" xr:uid="{00000000-0005-0000-0000-0000F5150000}"/>
    <cellStyle name="40% - Accent4 3 3 2 3 2 2 3" xfId="5623" xr:uid="{00000000-0005-0000-0000-0000F6150000}"/>
    <cellStyle name="40% - Accent4 3 3 2 3 2 2 4" xfId="5624" xr:uid="{00000000-0005-0000-0000-0000F7150000}"/>
    <cellStyle name="40% - Accent4 3 3 2 3 2 3" xfId="5625" xr:uid="{00000000-0005-0000-0000-0000F8150000}"/>
    <cellStyle name="40% - Accent4 3 3 2 3 2 4" xfId="5626" xr:uid="{00000000-0005-0000-0000-0000F9150000}"/>
    <cellStyle name="40% - Accent4 3 3 2 3 2 5" xfId="5627" xr:uid="{00000000-0005-0000-0000-0000FA150000}"/>
    <cellStyle name="40% - Accent4 3 3 2 3 3" xfId="5628" xr:uid="{00000000-0005-0000-0000-0000FB150000}"/>
    <cellStyle name="40% - Accent4 3 3 2 3 3 2" xfId="5629" xr:uid="{00000000-0005-0000-0000-0000FC150000}"/>
    <cellStyle name="40% - Accent4 3 3 2 3 3 3" xfId="5630" xr:uid="{00000000-0005-0000-0000-0000FD150000}"/>
    <cellStyle name="40% - Accent4 3 3 2 3 3 4" xfId="5631" xr:uid="{00000000-0005-0000-0000-0000FE150000}"/>
    <cellStyle name="40% - Accent4 3 3 2 3 4" xfId="5632" xr:uid="{00000000-0005-0000-0000-0000FF150000}"/>
    <cellStyle name="40% - Accent4 3 3 2 3 5" xfId="5633" xr:uid="{00000000-0005-0000-0000-000000160000}"/>
    <cellStyle name="40% - Accent4 3 3 2 3 6" xfId="5634" xr:uid="{00000000-0005-0000-0000-000001160000}"/>
    <cellStyle name="40% - Accent4 3 3 2 4" xfId="5635" xr:uid="{00000000-0005-0000-0000-000002160000}"/>
    <cellStyle name="40% - Accent4 3 3 2 4 2" xfId="5636" xr:uid="{00000000-0005-0000-0000-000003160000}"/>
    <cellStyle name="40% - Accent4 3 3 2 4 2 2" xfId="5637" xr:uid="{00000000-0005-0000-0000-000004160000}"/>
    <cellStyle name="40% - Accent4 3 3 2 4 2 3" xfId="5638" xr:uid="{00000000-0005-0000-0000-000005160000}"/>
    <cellStyle name="40% - Accent4 3 3 2 4 2 4" xfId="5639" xr:uid="{00000000-0005-0000-0000-000006160000}"/>
    <cellStyle name="40% - Accent4 3 3 2 4 3" xfId="5640" xr:uid="{00000000-0005-0000-0000-000007160000}"/>
    <cellStyle name="40% - Accent4 3 3 2 4 4" xfId="5641" xr:uid="{00000000-0005-0000-0000-000008160000}"/>
    <cellStyle name="40% - Accent4 3 3 2 4 5" xfId="5642" xr:uid="{00000000-0005-0000-0000-000009160000}"/>
    <cellStyle name="40% - Accent4 3 3 2 5" xfId="5643" xr:uid="{00000000-0005-0000-0000-00000A160000}"/>
    <cellStyle name="40% - Accent4 3 3 2 5 2" xfId="5644" xr:uid="{00000000-0005-0000-0000-00000B160000}"/>
    <cellStyle name="40% - Accent4 3 3 2 5 2 2" xfId="5645" xr:uid="{00000000-0005-0000-0000-00000C160000}"/>
    <cellStyle name="40% - Accent4 3 3 2 5 2 3" xfId="5646" xr:uid="{00000000-0005-0000-0000-00000D160000}"/>
    <cellStyle name="40% - Accent4 3 3 2 5 2 4" xfId="5647" xr:uid="{00000000-0005-0000-0000-00000E160000}"/>
    <cellStyle name="40% - Accent4 3 3 2 5 3" xfId="5648" xr:uid="{00000000-0005-0000-0000-00000F160000}"/>
    <cellStyle name="40% - Accent4 3 3 2 5 4" xfId="5649" xr:uid="{00000000-0005-0000-0000-000010160000}"/>
    <cellStyle name="40% - Accent4 3 3 2 5 5" xfId="5650" xr:uid="{00000000-0005-0000-0000-000011160000}"/>
    <cellStyle name="40% - Accent4 3 3 2 6" xfId="5651" xr:uid="{00000000-0005-0000-0000-000012160000}"/>
    <cellStyle name="40% - Accent4 3 3 2 6 2" xfId="5652" xr:uid="{00000000-0005-0000-0000-000013160000}"/>
    <cellStyle name="40% - Accent4 3 3 2 6 3" xfId="5653" xr:uid="{00000000-0005-0000-0000-000014160000}"/>
    <cellStyle name="40% - Accent4 3 3 2 6 4" xfId="5654" xr:uid="{00000000-0005-0000-0000-000015160000}"/>
    <cellStyle name="40% - Accent4 3 3 2 7" xfId="5655" xr:uid="{00000000-0005-0000-0000-000016160000}"/>
    <cellStyle name="40% - Accent4 3 3 2 8" xfId="5656" xr:uid="{00000000-0005-0000-0000-000017160000}"/>
    <cellStyle name="40% - Accent4 3 3 2 9" xfId="5657" xr:uid="{00000000-0005-0000-0000-000018160000}"/>
    <cellStyle name="40% - Accent4 3 3 3" xfId="5658" xr:uid="{00000000-0005-0000-0000-000019160000}"/>
    <cellStyle name="40% - Accent4 3 3 3 2" xfId="5659" xr:uid="{00000000-0005-0000-0000-00001A160000}"/>
    <cellStyle name="40% - Accent4 3 3 3 2 2" xfId="5660" xr:uid="{00000000-0005-0000-0000-00001B160000}"/>
    <cellStyle name="40% - Accent4 3 3 3 2 2 2" xfId="5661" xr:uid="{00000000-0005-0000-0000-00001C160000}"/>
    <cellStyle name="40% - Accent4 3 3 3 2 2 2 2" xfId="5662" xr:uid="{00000000-0005-0000-0000-00001D160000}"/>
    <cellStyle name="40% - Accent4 3 3 3 2 2 2 3" xfId="5663" xr:uid="{00000000-0005-0000-0000-00001E160000}"/>
    <cellStyle name="40% - Accent4 3 3 3 2 2 2 4" xfId="5664" xr:uid="{00000000-0005-0000-0000-00001F160000}"/>
    <cellStyle name="40% - Accent4 3 3 3 2 2 3" xfId="5665" xr:uid="{00000000-0005-0000-0000-000020160000}"/>
    <cellStyle name="40% - Accent4 3 3 3 2 2 4" xfId="5666" xr:uid="{00000000-0005-0000-0000-000021160000}"/>
    <cellStyle name="40% - Accent4 3 3 3 2 2 5" xfId="5667" xr:uid="{00000000-0005-0000-0000-000022160000}"/>
    <cellStyle name="40% - Accent4 3 3 3 2 3" xfId="5668" xr:uid="{00000000-0005-0000-0000-000023160000}"/>
    <cellStyle name="40% - Accent4 3 3 3 2 3 2" xfId="5669" xr:uid="{00000000-0005-0000-0000-000024160000}"/>
    <cellStyle name="40% - Accent4 3 3 3 2 3 3" xfId="5670" xr:uid="{00000000-0005-0000-0000-000025160000}"/>
    <cellStyle name="40% - Accent4 3 3 3 2 3 4" xfId="5671" xr:uid="{00000000-0005-0000-0000-000026160000}"/>
    <cellStyle name="40% - Accent4 3 3 3 2 4" xfId="5672" xr:uid="{00000000-0005-0000-0000-000027160000}"/>
    <cellStyle name="40% - Accent4 3 3 3 2 5" xfId="5673" xr:uid="{00000000-0005-0000-0000-000028160000}"/>
    <cellStyle name="40% - Accent4 3 3 3 2 6" xfId="5674" xr:uid="{00000000-0005-0000-0000-000029160000}"/>
    <cellStyle name="40% - Accent4 3 3 3 3" xfId="5675" xr:uid="{00000000-0005-0000-0000-00002A160000}"/>
    <cellStyle name="40% - Accent4 3 3 3 3 2" xfId="5676" xr:uid="{00000000-0005-0000-0000-00002B160000}"/>
    <cellStyle name="40% - Accent4 3 3 3 3 2 2" xfId="5677" xr:uid="{00000000-0005-0000-0000-00002C160000}"/>
    <cellStyle name="40% - Accent4 3 3 3 3 2 3" xfId="5678" xr:uid="{00000000-0005-0000-0000-00002D160000}"/>
    <cellStyle name="40% - Accent4 3 3 3 3 2 4" xfId="5679" xr:uid="{00000000-0005-0000-0000-00002E160000}"/>
    <cellStyle name="40% - Accent4 3 3 3 3 3" xfId="5680" xr:uid="{00000000-0005-0000-0000-00002F160000}"/>
    <cellStyle name="40% - Accent4 3 3 3 3 4" xfId="5681" xr:uid="{00000000-0005-0000-0000-000030160000}"/>
    <cellStyle name="40% - Accent4 3 3 3 3 5" xfId="5682" xr:uid="{00000000-0005-0000-0000-000031160000}"/>
    <cellStyle name="40% - Accent4 3 3 3 4" xfId="5683" xr:uid="{00000000-0005-0000-0000-000032160000}"/>
    <cellStyle name="40% - Accent4 3 3 3 4 2" xfId="5684" xr:uid="{00000000-0005-0000-0000-000033160000}"/>
    <cellStyle name="40% - Accent4 3 3 3 4 2 2" xfId="5685" xr:uid="{00000000-0005-0000-0000-000034160000}"/>
    <cellStyle name="40% - Accent4 3 3 3 4 2 3" xfId="5686" xr:uid="{00000000-0005-0000-0000-000035160000}"/>
    <cellStyle name="40% - Accent4 3 3 3 4 2 4" xfId="5687" xr:uid="{00000000-0005-0000-0000-000036160000}"/>
    <cellStyle name="40% - Accent4 3 3 3 4 3" xfId="5688" xr:uid="{00000000-0005-0000-0000-000037160000}"/>
    <cellStyle name="40% - Accent4 3 3 3 4 4" xfId="5689" xr:uid="{00000000-0005-0000-0000-000038160000}"/>
    <cellStyle name="40% - Accent4 3 3 3 4 5" xfId="5690" xr:uid="{00000000-0005-0000-0000-000039160000}"/>
    <cellStyle name="40% - Accent4 3 3 3 5" xfId="5691" xr:uid="{00000000-0005-0000-0000-00003A160000}"/>
    <cellStyle name="40% - Accent4 3 3 3 5 2" xfId="5692" xr:uid="{00000000-0005-0000-0000-00003B160000}"/>
    <cellStyle name="40% - Accent4 3 3 3 5 3" xfId="5693" xr:uid="{00000000-0005-0000-0000-00003C160000}"/>
    <cellStyle name="40% - Accent4 3 3 3 5 4" xfId="5694" xr:uid="{00000000-0005-0000-0000-00003D160000}"/>
    <cellStyle name="40% - Accent4 3 3 3 6" xfId="5695" xr:uid="{00000000-0005-0000-0000-00003E160000}"/>
    <cellStyle name="40% - Accent4 3 3 3 7" xfId="5696" xr:uid="{00000000-0005-0000-0000-00003F160000}"/>
    <cellStyle name="40% - Accent4 3 3 3 8" xfId="5697" xr:uid="{00000000-0005-0000-0000-000040160000}"/>
    <cellStyle name="40% - Accent4 3 3 4" xfId="5698" xr:uid="{00000000-0005-0000-0000-000041160000}"/>
    <cellStyle name="40% - Accent4 3 3 4 2" xfId="5699" xr:uid="{00000000-0005-0000-0000-000042160000}"/>
    <cellStyle name="40% - Accent4 3 3 4 2 2" xfId="5700" xr:uid="{00000000-0005-0000-0000-000043160000}"/>
    <cellStyle name="40% - Accent4 3 3 4 2 2 2" xfId="5701" xr:uid="{00000000-0005-0000-0000-000044160000}"/>
    <cellStyle name="40% - Accent4 3 3 4 2 2 3" xfId="5702" xr:uid="{00000000-0005-0000-0000-000045160000}"/>
    <cellStyle name="40% - Accent4 3 3 4 2 2 4" xfId="5703" xr:uid="{00000000-0005-0000-0000-000046160000}"/>
    <cellStyle name="40% - Accent4 3 3 4 2 3" xfId="5704" xr:uid="{00000000-0005-0000-0000-000047160000}"/>
    <cellStyle name="40% - Accent4 3 3 4 2 4" xfId="5705" xr:uid="{00000000-0005-0000-0000-000048160000}"/>
    <cellStyle name="40% - Accent4 3 3 4 2 5" xfId="5706" xr:uid="{00000000-0005-0000-0000-000049160000}"/>
    <cellStyle name="40% - Accent4 3 3 4 3" xfId="5707" xr:uid="{00000000-0005-0000-0000-00004A160000}"/>
    <cellStyle name="40% - Accent4 3 3 4 3 2" xfId="5708" xr:uid="{00000000-0005-0000-0000-00004B160000}"/>
    <cellStyle name="40% - Accent4 3 3 4 3 3" xfId="5709" xr:uid="{00000000-0005-0000-0000-00004C160000}"/>
    <cellStyle name="40% - Accent4 3 3 4 3 4" xfId="5710" xr:uid="{00000000-0005-0000-0000-00004D160000}"/>
    <cellStyle name="40% - Accent4 3 3 4 4" xfId="5711" xr:uid="{00000000-0005-0000-0000-00004E160000}"/>
    <cellStyle name="40% - Accent4 3 3 4 5" xfId="5712" xr:uid="{00000000-0005-0000-0000-00004F160000}"/>
    <cellStyle name="40% - Accent4 3 3 4 6" xfId="5713" xr:uid="{00000000-0005-0000-0000-000050160000}"/>
    <cellStyle name="40% - Accent4 3 3 5" xfId="5714" xr:uid="{00000000-0005-0000-0000-000051160000}"/>
    <cellStyle name="40% - Accent4 3 3 5 2" xfId="5715" xr:uid="{00000000-0005-0000-0000-000052160000}"/>
    <cellStyle name="40% - Accent4 3 3 5 2 2" xfId="5716" xr:uid="{00000000-0005-0000-0000-000053160000}"/>
    <cellStyle name="40% - Accent4 3 3 5 2 3" xfId="5717" xr:uid="{00000000-0005-0000-0000-000054160000}"/>
    <cellStyle name="40% - Accent4 3 3 5 2 4" xfId="5718" xr:uid="{00000000-0005-0000-0000-000055160000}"/>
    <cellStyle name="40% - Accent4 3 3 5 3" xfId="5719" xr:uid="{00000000-0005-0000-0000-000056160000}"/>
    <cellStyle name="40% - Accent4 3 3 5 4" xfId="5720" xr:uid="{00000000-0005-0000-0000-000057160000}"/>
    <cellStyle name="40% - Accent4 3 3 5 5" xfId="5721" xr:uid="{00000000-0005-0000-0000-000058160000}"/>
    <cellStyle name="40% - Accent4 3 3 6" xfId="5722" xr:uid="{00000000-0005-0000-0000-000059160000}"/>
    <cellStyle name="40% - Accent4 3 3 6 2" xfId="5723" xr:uid="{00000000-0005-0000-0000-00005A160000}"/>
    <cellStyle name="40% - Accent4 3 3 6 2 2" xfId="5724" xr:uid="{00000000-0005-0000-0000-00005B160000}"/>
    <cellStyle name="40% - Accent4 3 3 6 2 3" xfId="5725" xr:uid="{00000000-0005-0000-0000-00005C160000}"/>
    <cellStyle name="40% - Accent4 3 3 6 2 4" xfId="5726" xr:uid="{00000000-0005-0000-0000-00005D160000}"/>
    <cellStyle name="40% - Accent4 3 3 6 3" xfId="5727" xr:uid="{00000000-0005-0000-0000-00005E160000}"/>
    <cellStyle name="40% - Accent4 3 3 6 4" xfId="5728" xr:uid="{00000000-0005-0000-0000-00005F160000}"/>
    <cellStyle name="40% - Accent4 3 3 6 5" xfId="5729" xr:uid="{00000000-0005-0000-0000-000060160000}"/>
    <cellStyle name="40% - Accent4 3 3 7" xfId="5730" xr:uid="{00000000-0005-0000-0000-000061160000}"/>
    <cellStyle name="40% - Accent4 3 3 7 2" xfId="5731" xr:uid="{00000000-0005-0000-0000-000062160000}"/>
    <cellStyle name="40% - Accent4 3 3 7 3" xfId="5732" xr:uid="{00000000-0005-0000-0000-000063160000}"/>
    <cellStyle name="40% - Accent4 3 3 7 4" xfId="5733" xr:uid="{00000000-0005-0000-0000-000064160000}"/>
    <cellStyle name="40% - Accent4 3 3 8" xfId="5734" xr:uid="{00000000-0005-0000-0000-000065160000}"/>
    <cellStyle name="40% - Accent4 3 3 9" xfId="5735" xr:uid="{00000000-0005-0000-0000-000066160000}"/>
    <cellStyle name="40% - Accent4 3 4" xfId="5736" xr:uid="{00000000-0005-0000-0000-000067160000}"/>
    <cellStyle name="40% - Accent4 3 4 2" xfId="5737" xr:uid="{00000000-0005-0000-0000-000068160000}"/>
    <cellStyle name="40% - Accent4 3 4 2 2" xfId="5738" xr:uid="{00000000-0005-0000-0000-000069160000}"/>
    <cellStyle name="40% - Accent4 3 4 2 2 2" xfId="5739" xr:uid="{00000000-0005-0000-0000-00006A160000}"/>
    <cellStyle name="40% - Accent4 3 4 2 2 2 2" xfId="5740" xr:uid="{00000000-0005-0000-0000-00006B160000}"/>
    <cellStyle name="40% - Accent4 3 4 2 2 2 2 2" xfId="5741" xr:uid="{00000000-0005-0000-0000-00006C160000}"/>
    <cellStyle name="40% - Accent4 3 4 2 2 2 2 3" xfId="5742" xr:uid="{00000000-0005-0000-0000-00006D160000}"/>
    <cellStyle name="40% - Accent4 3 4 2 2 2 2 4" xfId="5743" xr:uid="{00000000-0005-0000-0000-00006E160000}"/>
    <cellStyle name="40% - Accent4 3 4 2 2 2 3" xfId="5744" xr:uid="{00000000-0005-0000-0000-00006F160000}"/>
    <cellStyle name="40% - Accent4 3 4 2 2 2 4" xfId="5745" xr:uid="{00000000-0005-0000-0000-000070160000}"/>
    <cellStyle name="40% - Accent4 3 4 2 2 2 5" xfId="5746" xr:uid="{00000000-0005-0000-0000-000071160000}"/>
    <cellStyle name="40% - Accent4 3 4 2 2 3" xfId="5747" xr:uid="{00000000-0005-0000-0000-000072160000}"/>
    <cellStyle name="40% - Accent4 3 4 2 2 3 2" xfId="5748" xr:uid="{00000000-0005-0000-0000-000073160000}"/>
    <cellStyle name="40% - Accent4 3 4 2 2 3 3" xfId="5749" xr:uid="{00000000-0005-0000-0000-000074160000}"/>
    <cellStyle name="40% - Accent4 3 4 2 2 3 4" xfId="5750" xr:uid="{00000000-0005-0000-0000-000075160000}"/>
    <cellStyle name="40% - Accent4 3 4 2 2 4" xfId="5751" xr:uid="{00000000-0005-0000-0000-000076160000}"/>
    <cellStyle name="40% - Accent4 3 4 2 2 5" xfId="5752" xr:uid="{00000000-0005-0000-0000-000077160000}"/>
    <cellStyle name="40% - Accent4 3 4 2 2 6" xfId="5753" xr:uid="{00000000-0005-0000-0000-000078160000}"/>
    <cellStyle name="40% - Accent4 3 4 2 3" xfId="5754" xr:uid="{00000000-0005-0000-0000-000079160000}"/>
    <cellStyle name="40% - Accent4 3 4 2 3 2" xfId="5755" xr:uid="{00000000-0005-0000-0000-00007A160000}"/>
    <cellStyle name="40% - Accent4 3 4 2 3 2 2" xfId="5756" xr:uid="{00000000-0005-0000-0000-00007B160000}"/>
    <cellStyle name="40% - Accent4 3 4 2 3 2 3" xfId="5757" xr:uid="{00000000-0005-0000-0000-00007C160000}"/>
    <cellStyle name="40% - Accent4 3 4 2 3 2 4" xfId="5758" xr:uid="{00000000-0005-0000-0000-00007D160000}"/>
    <cellStyle name="40% - Accent4 3 4 2 3 3" xfId="5759" xr:uid="{00000000-0005-0000-0000-00007E160000}"/>
    <cellStyle name="40% - Accent4 3 4 2 3 4" xfId="5760" xr:uid="{00000000-0005-0000-0000-00007F160000}"/>
    <cellStyle name="40% - Accent4 3 4 2 3 5" xfId="5761" xr:uid="{00000000-0005-0000-0000-000080160000}"/>
    <cellStyle name="40% - Accent4 3 4 2 4" xfId="5762" xr:uid="{00000000-0005-0000-0000-000081160000}"/>
    <cellStyle name="40% - Accent4 3 4 2 4 2" xfId="5763" xr:uid="{00000000-0005-0000-0000-000082160000}"/>
    <cellStyle name="40% - Accent4 3 4 2 4 2 2" xfId="5764" xr:uid="{00000000-0005-0000-0000-000083160000}"/>
    <cellStyle name="40% - Accent4 3 4 2 4 2 3" xfId="5765" xr:uid="{00000000-0005-0000-0000-000084160000}"/>
    <cellStyle name="40% - Accent4 3 4 2 4 2 4" xfId="5766" xr:uid="{00000000-0005-0000-0000-000085160000}"/>
    <cellStyle name="40% - Accent4 3 4 2 4 3" xfId="5767" xr:uid="{00000000-0005-0000-0000-000086160000}"/>
    <cellStyle name="40% - Accent4 3 4 2 4 4" xfId="5768" xr:uid="{00000000-0005-0000-0000-000087160000}"/>
    <cellStyle name="40% - Accent4 3 4 2 4 5" xfId="5769" xr:uid="{00000000-0005-0000-0000-000088160000}"/>
    <cellStyle name="40% - Accent4 3 4 2 5" xfId="5770" xr:uid="{00000000-0005-0000-0000-000089160000}"/>
    <cellStyle name="40% - Accent4 3 4 2 5 2" xfId="5771" xr:uid="{00000000-0005-0000-0000-00008A160000}"/>
    <cellStyle name="40% - Accent4 3 4 2 5 3" xfId="5772" xr:uid="{00000000-0005-0000-0000-00008B160000}"/>
    <cellStyle name="40% - Accent4 3 4 2 5 4" xfId="5773" xr:uid="{00000000-0005-0000-0000-00008C160000}"/>
    <cellStyle name="40% - Accent4 3 4 2 6" xfId="5774" xr:uid="{00000000-0005-0000-0000-00008D160000}"/>
    <cellStyle name="40% - Accent4 3 4 2 7" xfId="5775" xr:uid="{00000000-0005-0000-0000-00008E160000}"/>
    <cellStyle name="40% - Accent4 3 4 2 8" xfId="5776" xr:uid="{00000000-0005-0000-0000-00008F160000}"/>
    <cellStyle name="40% - Accent4 3 4 3" xfId="5777" xr:uid="{00000000-0005-0000-0000-000090160000}"/>
    <cellStyle name="40% - Accent4 3 4 3 2" xfId="5778" xr:uid="{00000000-0005-0000-0000-000091160000}"/>
    <cellStyle name="40% - Accent4 3 4 3 2 2" xfId="5779" xr:uid="{00000000-0005-0000-0000-000092160000}"/>
    <cellStyle name="40% - Accent4 3 4 3 2 2 2" xfId="5780" xr:uid="{00000000-0005-0000-0000-000093160000}"/>
    <cellStyle name="40% - Accent4 3 4 3 2 2 3" xfId="5781" xr:uid="{00000000-0005-0000-0000-000094160000}"/>
    <cellStyle name="40% - Accent4 3 4 3 2 2 4" xfId="5782" xr:uid="{00000000-0005-0000-0000-000095160000}"/>
    <cellStyle name="40% - Accent4 3 4 3 2 3" xfId="5783" xr:uid="{00000000-0005-0000-0000-000096160000}"/>
    <cellStyle name="40% - Accent4 3 4 3 2 4" xfId="5784" xr:uid="{00000000-0005-0000-0000-000097160000}"/>
    <cellStyle name="40% - Accent4 3 4 3 2 5" xfId="5785" xr:uid="{00000000-0005-0000-0000-000098160000}"/>
    <cellStyle name="40% - Accent4 3 4 3 3" xfId="5786" xr:uid="{00000000-0005-0000-0000-000099160000}"/>
    <cellStyle name="40% - Accent4 3 4 3 3 2" xfId="5787" xr:uid="{00000000-0005-0000-0000-00009A160000}"/>
    <cellStyle name="40% - Accent4 3 4 3 3 3" xfId="5788" xr:uid="{00000000-0005-0000-0000-00009B160000}"/>
    <cellStyle name="40% - Accent4 3 4 3 3 4" xfId="5789" xr:uid="{00000000-0005-0000-0000-00009C160000}"/>
    <cellStyle name="40% - Accent4 3 4 3 4" xfId="5790" xr:uid="{00000000-0005-0000-0000-00009D160000}"/>
    <cellStyle name="40% - Accent4 3 4 3 5" xfId="5791" xr:uid="{00000000-0005-0000-0000-00009E160000}"/>
    <cellStyle name="40% - Accent4 3 4 3 6" xfId="5792" xr:uid="{00000000-0005-0000-0000-00009F160000}"/>
    <cellStyle name="40% - Accent4 3 4 4" xfId="5793" xr:uid="{00000000-0005-0000-0000-0000A0160000}"/>
    <cellStyle name="40% - Accent4 3 4 4 2" xfId="5794" xr:uid="{00000000-0005-0000-0000-0000A1160000}"/>
    <cellStyle name="40% - Accent4 3 4 4 2 2" xfId="5795" xr:uid="{00000000-0005-0000-0000-0000A2160000}"/>
    <cellStyle name="40% - Accent4 3 4 4 2 3" xfId="5796" xr:uid="{00000000-0005-0000-0000-0000A3160000}"/>
    <cellStyle name="40% - Accent4 3 4 4 2 4" xfId="5797" xr:uid="{00000000-0005-0000-0000-0000A4160000}"/>
    <cellStyle name="40% - Accent4 3 4 4 3" xfId="5798" xr:uid="{00000000-0005-0000-0000-0000A5160000}"/>
    <cellStyle name="40% - Accent4 3 4 4 4" xfId="5799" xr:uid="{00000000-0005-0000-0000-0000A6160000}"/>
    <cellStyle name="40% - Accent4 3 4 4 5" xfId="5800" xr:uid="{00000000-0005-0000-0000-0000A7160000}"/>
    <cellStyle name="40% - Accent4 3 4 5" xfId="5801" xr:uid="{00000000-0005-0000-0000-0000A8160000}"/>
    <cellStyle name="40% - Accent4 3 4 5 2" xfId="5802" xr:uid="{00000000-0005-0000-0000-0000A9160000}"/>
    <cellStyle name="40% - Accent4 3 4 5 2 2" xfId="5803" xr:uid="{00000000-0005-0000-0000-0000AA160000}"/>
    <cellStyle name="40% - Accent4 3 4 5 2 3" xfId="5804" xr:uid="{00000000-0005-0000-0000-0000AB160000}"/>
    <cellStyle name="40% - Accent4 3 4 5 2 4" xfId="5805" xr:uid="{00000000-0005-0000-0000-0000AC160000}"/>
    <cellStyle name="40% - Accent4 3 4 5 3" xfId="5806" xr:uid="{00000000-0005-0000-0000-0000AD160000}"/>
    <cellStyle name="40% - Accent4 3 4 5 4" xfId="5807" xr:uid="{00000000-0005-0000-0000-0000AE160000}"/>
    <cellStyle name="40% - Accent4 3 4 5 5" xfId="5808" xr:uid="{00000000-0005-0000-0000-0000AF160000}"/>
    <cellStyle name="40% - Accent4 3 4 6" xfId="5809" xr:uid="{00000000-0005-0000-0000-0000B0160000}"/>
    <cellStyle name="40% - Accent4 3 4 6 2" xfId="5810" xr:uid="{00000000-0005-0000-0000-0000B1160000}"/>
    <cellStyle name="40% - Accent4 3 4 6 3" xfId="5811" xr:uid="{00000000-0005-0000-0000-0000B2160000}"/>
    <cellStyle name="40% - Accent4 3 4 6 4" xfId="5812" xr:uid="{00000000-0005-0000-0000-0000B3160000}"/>
    <cellStyle name="40% - Accent4 3 4 7" xfId="5813" xr:uid="{00000000-0005-0000-0000-0000B4160000}"/>
    <cellStyle name="40% - Accent4 3 4 8" xfId="5814" xr:uid="{00000000-0005-0000-0000-0000B5160000}"/>
    <cellStyle name="40% - Accent4 3 4 9" xfId="5815" xr:uid="{00000000-0005-0000-0000-0000B6160000}"/>
    <cellStyle name="40% - Accent4 3 5" xfId="5816" xr:uid="{00000000-0005-0000-0000-0000B7160000}"/>
    <cellStyle name="40% - Accent4 3 6" xfId="5817" xr:uid="{00000000-0005-0000-0000-0000B8160000}"/>
    <cellStyle name="40% - Accent4 3 6 2" xfId="5818" xr:uid="{00000000-0005-0000-0000-0000B9160000}"/>
    <cellStyle name="40% - Accent4 3 6 2 2" xfId="5819" xr:uid="{00000000-0005-0000-0000-0000BA160000}"/>
    <cellStyle name="40% - Accent4 3 6 2 2 2" xfId="5820" xr:uid="{00000000-0005-0000-0000-0000BB160000}"/>
    <cellStyle name="40% - Accent4 3 6 2 2 3" xfId="5821" xr:uid="{00000000-0005-0000-0000-0000BC160000}"/>
    <cellStyle name="40% - Accent4 3 6 2 2 4" xfId="5822" xr:uid="{00000000-0005-0000-0000-0000BD160000}"/>
    <cellStyle name="40% - Accent4 3 6 2 3" xfId="5823" xr:uid="{00000000-0005-0000-0000-0000BE160000}"/>
    <cellStyle name="40% - Accent4 3 6 2 4" xfId="5824" xr:uid="{00000000-0005-0000-0000-0000BF160000}"/>
    <cellStyle name="40% - Accent4 3 6 2 5" xfId="5825" xr:uid="{00000000-0005-0000-0000-0000C0160000}"/>
    <cellStyle name="40% - Accent4 3 6 3" xfId="5826" xr:uid="{00000000-0005-0000-0000-0000C1160000}"/>
    <cellStyle name="40% - Accent4 3 6 3 2" xfId="5827" xr:uid="{00000000-0005-0000-0000-0000C2160000}"/>
    <cellStyle name="40% - Accent4 3 6 3 3" xfId="5828" xr:uid="{00000000-0005-0000-0000-0000C3160000}"/>
    <cellStyle name="40% - Accent4 3 6 3 4" xfId="5829" xr:uid="{00000000-0005-0000-0000-0000C4160000}"/>
    <cellStyle name="40% - Accent4 3 6 4" xfId="5830" xr:uid="{00000000-0005-0000-0000-0000C5160000}"/>
    <cellStyle name="40% - Accent4 3 6 5" xfId="5831" xr:uid="{00000000-0005-0000-0000-0000C6160000}"/>
    <cellStyle name="40% - Accent4 3 6 6" xfId="5832" xr:uid="{00000000-0005-0000-0000-0000C7160000}"/>
    <cellStyle name="40% - Accent4 3 7" xfId="5833" xr:uid="{00000000-0005-0000-0000-0000C8160000}"/>
    <cellStyle name="40% - Accent4 3 7 2" xfId="5834" xr:uid="{00000000-0005-0000-0000-0000C9160000}"/>
    <cellStyle name="40% - Accent4 3 7 2 2" xfId="5835" xr:uid="{00000000-0005-0000-0000-0000CA160000}"/>
    <cellStyle name="40% - Accent4 3 7 2 3" xfId="5836" xr:uid="{00000000-0005-0000-0000-0000CB160000}"/>
    <cellStyle name="40% - Accent4 3 7 2 4" xfId="5837" xr:uid="{00000000-0005-0000-0000-0000CC160000}"/>
    <cellStyle name="40% - Accent4 3 7 3" xfId="5838" xr:uid="{00000000-0005-0000-0000-0000CD160000}"/>
    <cellStyle name="40% - Accent4 3 7 4" xfId="5839" xr:uid="{00000000-0005-0000-0000-0000CE160000}"/>
    <cellStyle name="40% - Accent4 3 7 5" xfId="5840" xr:uid="{00000000-0005-0000-0000-0000CF160000}"/>
    <cellStyle name="40% - Accent4 3 8" xfId="5841" xr:uid="{00000000-0005-0000-0000-0000D0160000}"/>
    <cellStyle name="40% - Accent4 3 8 2" xfId="5842" xr:uid="{00000000-0005-0000-0000-0000D1160000}"/>
    <cellStyle name="40% - Accent4 3 8 3" xfId="5843" xr:uid="{00000000-0005-0000-0000-0000D2160000}"/>
    <cellStyle name="40% - Accent4 3 8 4" xfId="5844" xr:uid="{00000000-0005-0000-0000-0000D3160000}"/>
    <cellStyle name="40% - Accent4 3 9" xfId="5845" xr:uid="{00000000-0005-0000-0000-0000D4160000}"/>
    <cellStyle name="40% - Accent4 4" xfId="5846" xr:uid="{00000000-0005-0000-0000-0000D5160000}"/>
    <cellStyle name="40% - Accent4 5" xfId="5847" xr:uid="{00000000-0005-0000-0000-0000D6160000}"/>
    <cellStyle name="40% - Accent4 5 2" xfId="5848" xr:uid="{00000000-0005-0000-0000-0000D7160000}"/>
    <cellStyle name="40% - Accent4 5 2 2" xfId="5849" xr:uid="{00000000-0005-0000-0000-0000D8160000}"/>
    <cellStyle name="40% - Accent4 5 2 2 2" xfId="5850" xr:uid="{00000000-0005-0000-0000-0000D9160000}"/>
    <cellStyle name="40% - Accent4 5 2 2 2 2" xfId="5851" xr:uid="{00000000-0005-0000-0000-0000DA160000}"/>
    <cellStyle name="40% - Accent4 5 2 2 2 2 2" xfId="5852" xr:uid="{00000000-0005-0000-0000-0000DB160000}"/>
    <cellStyle name="40% - Accent4 5 2 2 2 2 3" xfId="5853" xr:uid="{00000000-0005-0000-0000-0000DC160000}"/>
    <cellStyle name="40% - Accent4 5 2 2 2 2 4" xfId="5854" xr:uid="{00000000-0005-0000-0000-0000DD160000}"/>
    <cellStyle name="40% - Accent4 5 2 2 2 3" xfId="5855" xr:uid="{00000000-0005-0000-0000-0000DE160000}"/>
    <cellStyle name="40% - Accent4 5 2 2 2 4" xfId="5856" xr:uid="{00000000-0005-0000-0000-0000DF160000}"/>
    <cellStyle name="40% - Accent4 5 2 2 2 5" xfId="5857" xr:uid="{00000000-0005-0000-0000-0000E0160000}"/>
    <cellStyle name="40% - Accent4 5 2 2 3" xfId="5858" xr:uid="{00000000-0005-0000-0000-0000E1160000}"/>
    <cellStyle name="40% - Accent4 5 2 2 3 2" xfId="5859" xr:uid="{00000000-0005-0000-0000-0000E2160000}"/>
    <cellStyle name="40% - Accent4 5 2 2 3 3" xfId="5860" xr:uid="{00000000-0005-0000-0000-0000E3160000}"/>
    <cellStyle name="40% - Accent4 5 2 2 3 4" xfId="5861" xr:uid="{00000000-0005-0000-0000-0000E4160000}"/>
    <cellStyle name="40% - Accent4 5 2 2 4" xfId="5862" xr:uid="{00000000-0005-0000-0000-0000E5160000}"/>
    <cellStyle name="40% - Accent4 5 2 2 5" xfId="5863" xr:uid="{00000000-0005-0000-0000-0000E6160000}"/>
    <cellStyle name="40% - Accent4 5 2 2 6" xfId="5864" xr:uid="{00000000-0005-0000-0000-0000E7160000}"/>
    <cellStyle name="40% - Accent4 5 2 3" xfId="5865" xr:uid="{00000000-0005-0000-0000-0000E8160000}"/>
    <cellStyle name="40% - Accent4 5 2 3 2" xfId="5866" xr:uid="{00000000-0005-0000-0000-0000E9160000}"/>
    <cellStyle name="40% - Accent4 5 2 3 2 2" xfId="5867" xr:uid="{00000000-0005-0000-0000-0000EA160000}"/>
    <cellStyle name="40% - Accent4 5 2 3 2 3" xfId="5868" xr:uid="{00000000-0005-0000-0000-0000EB160000}"/>
    <cellStyle name="40% - Accent4 5 2 3 2 4" xfId="5869" xr:uid="{00000000-0005-0000-0000-0000EC160000}"/>
    <cellStyle name="40% - Accent4 5 2 3 3" xfId="5870" xr:uid="{00000000-0005-0000-0000-0000ED160000}"/>
    <cellStyle name="40% - Accent4 5 2 3 4" xfId="5871" xr:uid="{00000000-0005-0000-0000-0000EE160000}"/>
    <cellStyle name="40% - Accent4 5 2 3 5" xfId="5872" xr:uid="{00000000-0005-0000-0000-0000EF160000}"/>
    <cellStyle name="40% - Accent4 5 2 4" xfId="5873" xr:uid="{00000000-0005-0000-0000-0000F0160000}"/>
    <cellStyle name="40% - Accent4 5 2 4 2" xfId="5874" xr:uid="{00000000-0005-0000-0000-0000F1160000}"/>
    <cellStyle name="40% - Accent4 5 2 4 2 2" xfId="5875" xr:uid="{00000000-0005-0000-0000-0000F2160000}"/>
    <cellStyle name="40% - Accent4 5 2 4 2 3" xfId="5876" xr:uid="{00000000-0005-0000-0000-0000F3160000}"/>
    <cellStyle name="40% - Accent4 5 2 4 2 4" xfId="5877" xr:uid="{00000000-0005-0000-0000-0000F4160000}"/>
    <cellStyle name="40% - Accent4 5 2 4 3" xfId="5878" xr:uid="{00000000-0005-0000-0000-0000F5160000}"/>
    <cellStyle name="40% - Accent4 5 2 4 4" xfId="5879" xr:uid="{00000000-0005-0000-0000-0000F6160000}"/>
    <cellStyle name="40% - Accent4 5 2 4 5" xfId="5880" xr:uid="{00000000-0005-0000-0000-0000F7160000}"/>
    <cellStyle name="40% - Accent4 5 2 5" xfId="5881" xr:uid="{00000000-0005-0000-0000-0000F8160000}"/>
    <cellStyle name="40% - Accent4 5 2 5 2" xfId="5882" xr:uid="{00000000-0005-0000-0000-0000F9160000}"/>
    <cellStyle name="40% - Accent4 5 2 5 3" xfId="5883" xr:uid="{00000000-0005-0000-0000-0000FA160000}"/>
    <cellStyle name="40% - Accent4 5 2 5 4" xfId="5884" xr:uid="{00000000-0005-0000-0000-0000FB160000}"/>
    <cellStyle name="40% - Accent4 5 2 6" xfId="5885" xr:uid="{00000000-0005-0000-0000-0000FC160000}"/>
    <cellStyle name="40% - Accent4 5 2 7" xfId="5886" xr:uid="{00000000-0005-0000-0000-0000FD160000}"/>
    <cellStyle name="40% - Accent4 5 2 8" xfId="5887" xr:uid="{00000000-0005-0000-0000-0000FE160000}"/>
    <cellStyle name="40% - Accent4 5 3" xfId="5888" xr:uid="{00000000-0005-0000-0000-0000FF160000}"/>
    <cellStyle name="40% - Accent4 5 3 2" xfId="5889" xr:uid="{00000000-0005-0000-0000-000000170000}"/>
    <cellStyle name="40% - Accent4 5 3 2 2" xfId="5890" xr:uid="{00000000-0005-0000-0000-000001170000}"/>
    <cellStyle name="40% - Accent4 5 3 2 2 2" xfId="5891" xr:uid="{00000000-0005-0000-0000-000002170000}"/>
    <cellStyle name="40% - Accent4 5 3 2 2 3" xfId="5892" xr:uid="{00000000-0005-0000-0000-000003170000}"/>
    <cellStyle name="40% - Accent4 5 3 2 2 4" xfId="5893" xr:uid="{00000000-0005-0000-0000-000004170000}"/>
    <cellStyle name="40% - Accent4 5 3 2 3" xfId="5894" xr:uid="{00000000-0005-0000-0000-000005170000}"/>
    <cellStyle name="40% - Accent4 5 3 2 4" xfId="5895" xr:uid="{00000000-0005-0000-0000-000006170000}"/>
    <cellStyle name="40% - Accent4 5 3 2 5" xfId="5896" xr:uid="{00000000-0005-0000-0000-000007170000}"/>
    <cellStyle name="40% - Accent4 5 3 3" xfId="5897" xr:uid="{00000000-0005-0000-0000-000008170000}"/>
    <cellStyle name="40% - Accent4 5 3 3 2" xfId="5898" xr:uid="{00000000-0005-0000-0000-000009170000}"/>
    <cellStyle name="40% - Accent4 5 3 3 3" xfId="5899" xr:uid="{00000000-0005-0000-0000-00000A170000}"/>
    <cellStyle name="40% - Accent4 5 3 3 4" xfId="5900" xr:uid="{00000000-0005-0000-0000-00000B170000}"/>
    <cellStyle name="40% - Accent4 5 3 4" xfId="5901" xr:uid="{00000000-0005-0000-0000-00000C170000}"/>
    <cellStyle name="40% - Accent4 5 3 5" xfId="5902" xr:uid="{00000000-0005-0000-0000-00000D170000}"/>
    <cellStyle name="40% - Accent4 5 3 6" xfId="5903" xr:uid="{00000000-0005-0000-0000-00000E170000}"/>
    <cellStyle name="40% - Accent4 5 4" xfId="5904" xr:uid="{00000000-0005-0000-0000-00000F170000}"/>
    <cellStyle name="40% - Accent4 5 4 2" xfId="5905" xr:uid="{00000000-0005-0000-0000-000010170000}"/>
    <cellStyle name="40% - Accent4 5 4 2 2" xfId="5906" xr:uid="{00000000-0005-0000-0000-000011170000}"/>
    <cellStyle name="40% - Accent4 5 4 2 3" xfId="5907" xr:uid="{00000000-0005-0000-0000-000012170000}"/>
    <cellStyle name="40% - Accent4 5 4 2 4" xfId="5908" xr:uid="{00000000-0005-0000-0000-000013170000}"/>
    <cellStyle name="40% - Accent4 5 4 3" xfId="5909" xr:uid="{00000000-0005-0000-0000-000014170000}"/>
    <cellStyle name="40% - Accent4 5 4 4" xfId="5910" xr:uid="{00000000-0005-0000-0000-000015170000}"/>
    <cellStyle name="40% - Accent4 5 4 5" xfId="5911" xr:uid="{00000000-0005-0000-0000-000016170000}"/>
    <cellStyle name="40% - Accent4 5 5" xfId="5912" xr:uid="{00000000-0005-0000-0000-000017170000}"/>
    <cellStyle name="40% - Accent4 5 5 2" xfId="5913" xr:uid="{00000000-0005-0000-0000-000018170000}"/>
    <cellStyle name="40% - Accent4 5 5 2 2" xfId="5914" xr:uid="{00000000-0005-0000-0000-000019170000}"/>
    <cellStyle name="40% - Accent4 5 5 2 3" xfId="5915" xr:uid="{00000000-0005-0000-0000-00001A170000}"/>
    <cellStyle name="40% - Accent4 5 5 2 4" xfId="5916" xr:uid="{00000000-0005-0000-0000-00001B170000}"/>
    <cellStyle name="40% - Accent4 5 5 3" xfId="5917" xr:uid="{00000000-0005-0000-0000-00001C170000}"/>
    <cellStyle name="40% - Accent4 5 5 4" xfId="5918" xr:uid="{00000000-0005-0000-0000-00001D170000}"/>
    <cellStyle name="40% - Accent4 5 5 5" xfId="5919" xr:uid="{00000000-0005-0000-0000-00001E170000}"/>
    <cellStyle name="40% - Accent4 5 6" xfId="5920" xr:uid="{00000000-0005-0000-0000-00001F170000}"/>
    <cellStyle name="40% - Accent4 5 6 2" xfId="5921" xr:uid="{00000000-0005-0000-0000-000020170000}"/>
    <cellStyle name="40% - Accent4 5 6 3" xfId="5922" xr:uid="{00000000-0005-0000-0000-000021170000}"/>
    <cellStyle name="40% - Accent4 5 6 4" xfId="5923" xr:uid="{00000000-0005-0000-0000-000022170000}"/>
    <cellStyle name="40% - Accent4 5 7" xfId="5924" xr:uid="{00000000-0005-0000-0000-000023170000}"/>
    <cellStyle name="40% - Accent4 5 8" xfId="5925" xr:uid="{00000000-0005-0000-0000-000024170000}"/>
    <cellStyle name="40% - Accent4 5 9" xfId="5926" xr:uid="{00000000-0005-0000-0000-000025170000}"/>
    <cellStyle name="40% - Accent4 6" xfId="5927" xr:uid="{00000000-0005-0000-0000-000026170000}"/>
    <cellStyle name="40% - Accent4 6 2" xfId="5928" xr:uid="{00000000-0005-0000-0000-000027170000}"/>
    <cellStyle name="40% - Accent4 6 2 2" xfId="5929" xr:uid="{00000000-0005-0000-0000-000028170000}"/>
    <cellStyle name="40% - Accent4 6 2 2 2" xfId="5930" xr:uid="{00000000-0005-0000-0000-000029170000}"/>
    <cellStyle name="40% - Accent4 6 2 2 2 2" xfId="5931" xr:uid="{00000000-0005-0000-0000-00002A170000}"/>
    <cellStyle name="40% - Accent4 6 2 2 2 2 2" xfId="5932" xr:uid="{00000000-0005-0000-0000-00002B170000}"/>
    <cellStyle name="40% - Accent4 6 2 2 2 2 3" xfId="5933" xr:uid="{00000000-0005-0000-0000-00002C170000}"/>
    <cellStyle name="40% - Accent4 6 2 2 2 2 4" xfId="5934" xr:uid="{00000000-0005-0000-0000-00002D170000}"/>
    <cellStyle name="40% - Accent4 6 2 2 2 3" xfId="5935" xr:uid="{00000000-0005-0000-0000-00002E170000}"/>
    <cellStyle name="40% - Accent4 6 2 2 2 4" xfId="5936" xr:uid="{00000000-0005-0000-0000-00002F170000}"/>
    <cellStyle name="40% - Accent4 6 2 2 2 5" xfId="5937" xr:uid="{00000000-0005-0000-0000-000030170000}"/>
    <cellStyle name="40% - Accent4 6 2 2 3" xfId="5938" xr:uid="{00000000-0005-0000-0000-000031170000}"/>
    <cellStyle name="40% - Accent4 6 2 2 3 2" xfId="5939" xr:uid="{00000000-0005-0000-0000-000032170000}"/>
    <cellStyle name="40% - Accent4 6 2 2 3 3" xfId="5940" xr:uid="{00000000-0005-0000-0000-000033170000}"/>
    <cellStyle name="40% - Accent4 6 2 2 3 4" xfId="5941" xr:uid="{00000000-0005-0000-0000-000034170000}"/>
    <cellStyle name="40% - Accent4 6 2 2 4" xfId="5942" xr:uid="{00000000-0005-0000-0000-000035170000}"/>
    <cellStyle name="40% - Accent4 6 2 2 5" xfId="5943" xr:uid="{00000000-0005-0000-0000-000036170000}"/>
    <cellStyle name="40% - Accent4 6 2 2 6" xfId="5944" xr:uid="{00000000-0005-0000-0000-000037170000}"/>
    <cellStyle name="40% - Accent4 6 2 3" xfId="5945" xr:uid="{00000000-0005-0000-0000-000038170000}"/>
    <cellStyle name="40% - Accent4 6 2 3 2" xfId="5946" xr:uid="{00000000-0005-0000-0000-000039170000}"/>
    <cellStyle name="40% - Accent4 6 2 3 2 2" xfId="5947" xr:uid="{00000000-0005-0000-0000-00003A170000}"/>
    <cellStyle name="40% - Accent4 6 2 3 2 3" xfId="5948" xr:uid="{00000000-0005-0000-0000-00003B170000}"/>
    <cellStyle name="40% - Accent4 6 2 3 2 4" xfId="5949" xr:uid="{00000000-0005-0000-0000-00003C170000}"/>
    <cellStyle name="40% - Accent4 6 2 3 3" xfId="5950" xr:uid="{00000000-0005-0000-0000-00003D170000}"/>
    <cellStyle name="40% - Accent4 6 2 3 4" xfId="5951" xr:uid="{00000000-0005-0000-0000-00003E170000}"/>
    <cellStyle name="40% - Accent4 6 2 3 5" xfId="5952" xr:uid="{00000000-0005-0000-0000-00003F170000}"/>
    <cellStyle name="40% - Accent4 6 2 4" xfId="5953" xr:uid="{00000000-0005-0000-0000-000040170000}"/>
    <cellStyle name="40% - Accent4 6 2 4 2" xfId="5954" xr:uid="{00000000-0005-0000-0000-000041170000}"/>
    <cellStyle name="40% - Accent4 6 2 4 2 2" xfId="5955" xr:uid="{00000000-0005-0000-0000-000042170000}"/>
    <cellStyle name="40% - Accent4 6 2 4 2 3" xfId="5956" xr:uid="{00000000-0005-0000-0000-000043170000}"/>
    <cellStyle name="40% - Accent4 6 2 4 2 4" xfId="5957" xr:uid="{00000000-0005-0000-0000-000044170000}"/>
    <cellStyle name="40% - Accent4 6 2 4 3" xfId="5958" xr:uid="{00000000-0005-0000-0000-000045170000}"/>
    <cellStyle name="40% - Accent4 6 2 4 4" xfId="5959" xr:uid="{00000000-0005-0000-0000-000046170000}"/>
    <cellStyle name="40% - Accent4 6 2 4 5" xfId="5960" xr:uid="{00000000-0005-0000-0000-000047170000}"/>
    <cellStyle name="40% - Accent4 6 2 5" xfId="5961" xr:uid="{00000000-0005-0000-0000-000048170000}"/>
    <cellStyle name="40% - Accent4 6 2 5 2" xfId="5962" xr:uid="{00000000-0005-0000-0000-000049170000}"/>
    <cellStyle name="40% - Accent4 6 2 5 3" xfId="5963" xr:uid="{00000000-0005-0000-0000-00004A170000}"/>
    <cellStyle name="40% - Accent4 6 2 5 4" xfId="5964" xr:uid="{00000000-0005-0000-0000-00004B170000}"/>
    <cellStyle name="40% - Accent4 6 2 6" xfId="5965" xr:uid="{00000000-0005-0000-0000-00004C170000}"/>
    <cellStyle name="40% - Accent4 6 2 7" xfId="5966" xr:uid="{00000000-0005-0000-0000-00004D170000}"/>
    <cellStyle name="40% - Accent4 6 2 8" xfId="5967" xr:uid="{00000000-0005-0000-0000-00004E170000}"/>
    <cellStyle name="40% - Accent4 6 3" xfId="5968" xr:uid="{00000000-0005-0000-0000-00004F170000}"/>
    <cellStyle name="40% - Accent4 6 3 2" xfId="5969" xr:uid="{00000000-0005-0000-0000-000050170000}"/>
    <cellStyle name="40% - Accent4 6 3 2 2" xfId="5970" xr:uid="{00000000-0005-0000-0000-000051170000}"/>
    <cellStyle name="40% - Accent4 6 3 2 2 2" xfId="5971" xr:uid="{00000000-0005-0000-0000-000052170000}"/>
    <cellStyle name="40% - Accent4 6 3 2 2 3" xfId="5972" xr:uid="{00000000-0005-0000-0000-000053170000}"/>
    <cellStyle name="40% - Accent4 6 3 2 2 4" xfId="5973" xr:uid="{00000000-0005-0000-0000-000054170000}"/>
    <cellStyle name="40% - Accent4 6 3 2 3" xfId="5974" xr:uid="{00000000-0005-0000-0000-000055170000}"/>
    <cellStyle name="40% - Accent4 6 3 2 4" xfId="5975" xr:uid="{00000000-0005-0000-0000-000056170000}"/>
    <cellStyle name="40% - Accent4 6 3 2 5" xfId="5976" xr:uid="{00000000-0005-0000-0000-000057170000}"/>
    <cellStyle name="40% - Accent4 6 3 3" xfId="5977" xr:uid="{00000000-0005-0000-0000-000058170000}"/>
    <cellStyle name="40% - Accent4 6 3 3 2" xfId="5978" xr:uid="{00000000-0005-0000-0000-000059170000}"/>
    <cellStyle name="40% - Accent4 6 3 3 3" xfId="5979" xr:uid="{00000000-0005-0000-0000-00005A170000}"/>
    <cellStyle name="40% - Accent4 6 3 3 4" xfId="5980" xr:uid="{00000000-0005-0000-0000-00005B170000}"/>
    <cellStyle name="40% - Accent4 6 3 4" xfId="5981" xr:uid="{00000000-0005-0000-0000-00005C170000}"/>
    <cellStyle name="40% - Accent4 6 3 5" xfId="5982" xr:uid="{00000000-0005-0000-0000-00005D170000}"/>
    <cellStyle name="40% - Accent4 6 3 6" xfId="5983" xr:uid="{00000000-0005-0000-0000-00005E170000}"/>
    <cellStyle name="40% - Accent4 6 4" xfId="5984" xr:uid="{00000000-0005-0000-0000-00005F170000}"/>
    <cellStyle name="40% - Accent4 6 4 2" xfId="5985" xr:uid="{00000000-0005-0000-0000-000060170000}"/>
    <cellStyle name="40% - Accent4 6 4 2 2" xfId="5986" xr:uid="{00000000-0005-0000-0000-000061170000}"/>
    <cellStyle name="40% - Accent4 6 4 2 3" xfId="5987" xr:uid="{00000000-0005-0000-0000-000062170000}"/>
    <cellStyle name="40% - Accent4 6 4 2 4" xfId="5988" xr:uid="{00000000-0005-0000-0000-000063170000}"/>
    <cellStyle name="40% - Accent4 6 4 3" xfId="5989" xr:uid="{00000000-0005-0000-0000-000064170000}"/>
    <cellStyle name="40% - Accent4 6 4 4" xfId="5990" xr:uid="{00000000-0005-0000-0000-000065170000}"/>
    <cellStyle name="40% - Accent4 6 4 5" xfId="5991" xr:uid="{00000000-0005-0000-0000-000066170000}"/>
    <cellStyle name="40% - Accent4 6 5" xfId="5992" xr:uid="{00000000-0005-0000-0000-000067170000}"/>
    <cellStyle name="40% - Accent4 6 5 2" xfId="5993" xr:uid="{00000000-0005-0000-0000-000068170000}"/>
    <cellStyle name="40% - Accent4 6 5 2 2" xfId="5994" xr:uid="{00000000-0005-0000-0000-000069170000}"/>
    <cellStyle name="40% - Accent4 6 5 2 3" xfId="5995" xr:uid="{00000000-0005-0000-0000-00006A170000}"/>
    <cellStyle name="40% - Accent4 6 5 2 4" xfId="5996" xr:uid="{00000000-0005-0000-0000-00006B170000}"/>
    <cellStyle name="40% - Accent4 6 5 3" xfId="5997" xr:uid="{00000000-0005-0000-0000-00006C170000}"/>
    <cellStyle name="40% - Accent4 6 5 4" xfId="5998" xr:uid="{00000000-0005-0000-0000-00006D170000}"/>
    <cellStyle name="40% - Accent4 6 5 5" xfId="5999" xr:uid="{00000000-0005-0000-0000-00006E170000}"/>
    <cellStyle name="40% - Accent4 6 6" xfId="6000" xr:uid="{00000000-0005-0000-0000-00006F170000}"/>
    <cellStyle name="40% - Accent4 6 6 2" xfId="6001" xr:uid="{00000000-0005-0000-0000-000070170000}"/>
    <cellStyle name="40% - Accent4 6 6 3" xfId="6002" xr:uid="{00000000-0005-0000-0000-000071170000}"/>
    <cellStyle name="40% - Accent4 6 6 4" xfId="6003" xr:uid="{00000000-0005-0000-0000-000072170000}"/>
    <cellStyle name="40% - Accent4 6 7" xfId="6004" xr:uid="{00000000-0005-0000-0000-000073170000}"/>
    <cellStyle name="40% - Accent4 6 8" xfId="6005" xr:uid="{00000000-0005-0000-0000-000074170000}"/>
    <cellStyle name="40% - Accent4 6 9" xfId="6006" xr:uid="{00000000-0005-0000-0000-000075170000}"/>
    <cellStyle name="40% - Accent4 7" xfId="6007" xr:uid="{00000000-0005-0000-0000-000076170000}"/>
    <cellStyle name="40% - Accent4 8" xfId="6008" xr:uid="{00000000-0005-0000-0000-000077170000}"/>
    <cellStyle name="40% - Accent4 8 2" xfId="6009" xr:uid="{00000000-0005-0000-0000-000078170000}"/>
    <cellStyle name="40% - Accent4 8 3" xfId="6010" xr:uid="{00000000-0005-0000-0000-000079170000}"/>
    <cellStyle name="40% - Accent4 8 3 2" xfId="6011" xr:uid="{00000000-0005-0000-0000-00007A170000}"/>
    <cellStyle name="40% - Accent4 8 3 2 2" xfId="6012" xr:uid="{00000000-0005-0000-0000-00007B170000}"/>
    <cellStyle name="40% - Accent4 8 3 2 2 2" xfId="6013" xr:uid="{00000000-0005-0000-0000-00007C170000}"/>
    <cellStyle name="40% - Accent4 8 3 2 2 3" xfId="6014" xr:uid="{00000000-0005-0000-0000-00007D170000}"/>
    <cellStyle name="40% - Accent4 8 3 2 2 4" xfId="6015" xr:uid="{00000000-0005-0000-0000-00007E170000}"/>
    <cellStyle name="40% - Accent4 8 3 2 3" xfId="6016" xr:uid="{00000000-0005-0000-0000-00007F170000}"/>
    <cellStyle name="40% - Accent4 8 3 2 4" xfId="6017" xr:uid="{00000000-0005-0000-0000-000080170000}"/>
    <cellStyle name="40% - Accent4 8 3 2 5" xfId="6018" xr:uid="{00000000-0005-0000-0000-000081170000}"/>
    <cellStyle name="40% - Accent4 8 3 3" xfId="6019" xr:uid="{00000000-0005-0000-0000-000082170000}"/>
    <cellStyle name="40% - Accent4 8 3 3 2" xfId="6020" xr:uid="{00000000-0005-0000-0000-000083170000}"/>
    <cellStyle name="40% - Accent4 8 3 3 3" xfId="6021" xr:uid="{00000000-0005-0000-0000-000084170000}"/>
    <cellStyle name="40% - Accent4 8 3 3 4" xfId="6022" xr:uid="{00000000-0005-0000-0000-000085170000}"/>
    <cellStyle name="40% - Accent4 8 3 4" xfId="6023" xr:uid="{00000000-0005-0000-0000-000086170000}"/>
    <cellStyle name="40% - Accent4 8 3 5" xfId="6024" xr:uid="{00000000-0005-0000-0000-000087170000}"/>
    <cellStyle name="40% - Accent4 8 3 6" xfId="6025" xr:uid="{00000000-0005-0000-0000-000088170000}"/>
    <cellStyle name="40% - Accent4 8 4" xfId="6026" xr:uid="{00000000-0005-0000-0000-000089170000}"/>
    <cellStyle name="40% - Accent4 8 4 2" xfId="6027" xr:uid="{00000000-0005-0000-0000-00008A170000}"/>
    <cellStyle name="40% - Accent4 8 4 2 2" xfId="6028" xr:uid="{00000000-0005-0000-0000-00008B170000}"/>
    <cellStyle name="40% - Accent4 8 4 2 3" xfId="6029" xr:uid="{00000000-0005-0000-0000-00008C170000}"/>
    <cellStyle name="40% - Accent4 8 4 2 4" xfId="6030" xr:uid="{00000000-0005-0000-0000-00008D170000}"/>
    <cellStyle name="40% - Accent4 8 4 3" xfId="6031" xr:uid="{00000000-0005-0000-0000-00008E170000}"/>
    <cellStyle name="40% - Accent4 8 4 4" xfId="6032" xr:uid="{00000000-0005-0000-0000-00008F170000}"/>
    <cellStyle name="40% - Accent4 8 4 5" xfId="6033" xr:uid="{00000000-0005-0000-0000-000090170000}"/>
    <cellStyle name="40% - Accent4 8 5" xfId="6034" xr:uid="{00000000-0005-0000-0000-000091170000}"/>
    <cellStyle name="40% - Accent4 8 5 2" xfId="6035" xr:uid="{00000000-0005-0000-0000-000092170000}"/>
    <cellStyle name="40% - Accent4 8 5 2 2" xfId="6036" xr:uid="{00000000-0005-0000-0000-000093170000}"/>
    <cellStyle name="40% - Accent4 8 5 2 3" xfId="6037" xr:uid="{00000000-0005-0000-0000-000094170000}"/>
    <cellStyle name="40% - Accent4 8 5 2 4" xfId="6038" xr:uid="{00000000-0005-0000-0000-000095170000}"/>
    <cellStyle name="40% - Accent4 8 5 3" xfId="6039" xr:uid="{00000000-0005-0000-0000-000096170000}"/>
    <cellStyle name="40% - Accent4 8 5 4" xfId="6040" xr:uid="{00000000-0005-0000-0000-000097170000}"/>
    <cellStyle name="40% - Accent4 8 5 5" xfId="6041" xr:uid="{00000000-0005-0000-0000-000098170000}"/>
    <cellStyle name="40% - Accent4 8 6" xfId="6042" xr:uid="{00000000-0005-0000-0000-000099170000}"/>
    <cellStyle name="40% - Accent4 8 6 2" xfId="6043" xr:uid="{00000000-0005-0000-0000-00009A170000}"/>
    <cellStyle name="40% - Accent4 8 6 3" xfId="6044" xr:uid="{00000000-0005-0000-0000-00009B170000}"/>
    <cellStyle name="40% - Accent4 8 6 4" xfId="6045" xr:uid="{00000000-0005-0000-0000-00009C170000}"/>
    <cellStyle name="40% - Accent4 8 7" xfId="6046" xr:uid="{00000000-0005-0000-0000-00009D170000}"/>
    <cellStyle name="40% - Accent4 8 8" xfId="6047" xr:uid="{00000000-0005-0000-0000-00009E170000}"/>
    <cellStyle name="40% - Accent4 8 9" xfId="6048" xr:uid="{00000000-0005-0000-0000-00009F170000}"/>
    <cellStyle name="40% - Accent4 9" xfId="6049" xr:uid="{00000000-0005-0000-0000-0000A0170000}"/>
    <cellStyle name="40% - Accent4 9 2" xfId="6050" xr:uid="{00000000-0005-0000-0000-0000A1170000}"/>
    <cellStyle name="40% - Accent4 9 2 2" xfId="6051" xr:uid="{00000000-0005-0000-0000-0000A2170000}"/>
    <cellStyle name="40% - Accent4 9 2 2 2" xfId="6052" xr:uid="{00000000-0005-0000-0000-0000A3170000}"/>
    <cellStyle name="40% - Accent4 9 2 2 2 2" xfId="6053" xr:uid="{00000000-0005-0000-0000-0000A4170000}"/>
    <cellStyle name="40% - Accent4 9 2 2 2 3" xfId="6054" xr:uid="{00000000-0005-0000-0000-0000A5170000}"/>
    <cellStyle name="40% - Accent4 9 2 2 2 4" xfId="6055" xr:uid="{00000000-0005-0000-0000-0000A6170000}"/>
    <cellStyle name="40% - Accent4 9 2 2 3" xfId="6056" xr:uid="{00000000-0005-0000-0000-0000A7170000}"/>
    <cellStyle name="40% - Accent4 9 2 2 4" xfId="6057" xr:uid="{00000000-0005-0000-0000-0000A8170000}"/>
    <cellStyle name="40% - Accent4 9 2 2 5" xfId="6058" xr:uid="{00000000-0005-0000-0000-0000A9170000}"/>
    <cellStyle name="40% - Accent4 9 2 3" xfId="6059" xr:uid="{00000000-0005-0000-0000-0000AA170000}"/>
    <cellStyle name="40% - Accent4 9 2 3 2" xfId="6060" xr:uid="{00000000-0005-0000-0000-0000AB170000}"/>
    <cellStyle name="40% - Accent4 9 2 3 3" xfId="6061" xr:uid="{00000000-0005-0000-0000-0000AC170000}"/>
    <cellStyle name="40% - Accent4 9 2 3 4" xfId="6062" xr:uid="{00000000-0005-0000-0000-0000AD170000}"/>
    <cellStyle name="40% - Accent4 9 2 4" xfId="6063" xr:uid="{00000000-0005-0000-0000-0000AE170000}"/>
    <cellStyle name="40% - Accent4 9 2 5" xfId="6064" xr:uid="{00000000-0005-0000-0000-0000AF170000}"/>
    <cellStyle name="40% - Accent4 9 2 6" xfId="6065" xr:uid="{00000000-0005-0000-0000-0000B0170000}"/>
    <cellStyle name="40% - Accent4 9 3" xfId="6066" xr:uid="{00000000-0005-0000-0000-0000B1170000}"/>
    <cellStyle name="40% - Accent4 9 3 2" xfId="6067" xr:uid="{00000000-0005-0000-0000-0000B2170000}"/>
    <cellStyle name="40% - Accent4 9 3 2 2" xfId="6068" xr:uid="{00000000-0005-0000-0000-0000B3170000}"/>
    <cellStyle name="40% - Accent4 9 3 2 3" xfId="6069" xr:uid="{00000000-0005-0000-0000-0000B4170000}"/>
    <cellStyle name="40% - Accent4 9 3 2 4" xfId="6070" xr:uid="{00000000-0005-0000-0000-0000B5170000}"/>
    <cellStyle name="40% - Accent4 9 3 3" xfId="6071" xr:uid="{00000000-0005-0000-0000-0000B6170000}"/>
    <cellStyle name="40% - Accent4 9 3 4" xfId="6072" xr:uid="{00000000-0005-0000-0000-0000B7170000}"/>
    <cellStyle name="40% - Accent4 9 3 5" xfId="6073" xr:uid="{00000000-0005-0000-0000-0000B8170000}"/>
    <cellStyle name="40% - Accent4 9 4" xfId="6074" xr:uid="{00000000-0005-0000-0000-0000B9170000}"/>
    <cellStyle name="40% - Accent4 9 4 2" xfId="6075" xr:uid="{00000000-0005-0000-0000-0000BA170000}"/>
    <cellStyle name="40% - Accent4 9 4 2 2" xfId="6076" xr:uid="{00000000-0005-0000-0000-0000BB170000}"/>
    <cellStyle name="40% - Accent4 9 4 2 3" xfId="6077" xr:uid="{00000000-0005-0000-0000-0000BC170000}"/>
    <cellStyle name="40% - Accent4 9 4 2 4" xfId="6078" xr:uid="{00000000-0005-0000-0000-0000BD170000}"/>
    <cellStyle name="40% - Accent4 9 4 3" xfId="6079" xr:uid="{00000000-0005-0000-0000-0000BE170000}"/>
    <cellStyle name="40% - Accent4 9 4 4" xfId="6080" xr:uid="{00000000-0005-0000-0000-0000BF170000}"/>
    <cellStyle name="40% - Accent4 9 4 5" xfId="6081" xr:uid="{00000000-0005-0000-0000-0000C0170000}"/>
    <cellStyle name="40% - Accent4 9 5" xfId="6082" xr:uid="{00000000-0005-0000-0000-0000C1170000}"/>
    <cellStyle name="40% - Accent4 9 5 2" xfId="6083" xr:uid="{00000000-0005-0000-0000-0000C2170000}"/>
    <cellStyle name="40% - Accent4 9 5 3" xfId="6084" xr:uid="{00000000-0005-0000-0000-0000C3170000}"/>
    <cellStyle name="40% - Accent4 9 5 4" xfId="6085" xr:uid="{00000000-0005-0000-0000-0000C4170000}"/>
    <cellStyle name="40% - Accent4 9 6" xfId="6086" xr:uid="{00000000-0005-0000-0000-0000C5170000}"/>
    <cellStyle name="40% - Accent4 9 7" xfId="6087" xr:uid="{00000000-0005-0000-0000-0000C6170000}"/>
    <cellStyle name="40% - Accent4 9 8" xfId="6088" xr:uid="{00000000-0005-0000-0000-0000C7170000}"/>
    <cellStyle name="40% - Accent5 10" xfId="6089" xr:uid="{00000000-0005-0000-0000-0000C8170000}"/>
    <cellStyle name="40% - Accent5 10 2" xfId="6090" xr:uid="{00000000-0005-0000-0000-0000C9170000}"/>
    <cellStyle name="40% - Accent5 10 2 2" xfId="6091" xr:uid="{00000000-0005-0000-0000-0000CA170000}"/>
    <cellStyle name="40% - Accent5 10 2 2 2" xfId="6092" xr:uid="{00000000-0005-0000-0000-0000CB170000}"/>
    <cellStyle name="40% - Accent5 10 2 2 3" xfId="6093" xr:uid="{00000000-0005-0000-0000-0000CC170000}"/>
    <cellStyle name="40% - Accent5 10 2 2 4" xfId="6094" xr:uid="{00000000-0005-0000-0000-0000CD170000}"/>
    <cellStyle name="40% - Accent5 10 2 3" xfId="6095" xr:uid="{00000000-0005-0000-0000-0000CE170000}"/>
    <cellStyle name="40% - Accent5 10 2 4" xfId="6096" xr:uid="{00000000-0005-0000-0000-0000CF170000}"/>
    <cellStyle name="40% - Accent5 10 2 5" xfId="6097" xr:uid="{00000000-0005-0000-0000-0000D0170000}"/>
    <cellStyle name="40% - Accent5 10 3" xfId="6098" xr:uid="{00000000-0005-0000-0000-0000D1170000}"/>
    <cellStyle name="40% - Accent5 10 3 2" xfId="6099" xr:uid="{00000000-0005-0000-0000-0000D2170000}"/>
    <cellStyle name="40% - Accent5 10 3 3" xfId="6100" xr:uid="{00000000-0005-0000-0000-0000D3170000}"/>
    <cellStyle name="40% - Accent5 10 3 4" xfId="6101" xr:uid="{00000000-0005-0000-0000-0000D4170000}"/>
    <cellStyle name="40% - Accent5 10 4" xfId="6102" xr:uid="{00000000-0005-0000-0000-0000D5170000}"/>
    <cellStyle name="40% - Accent5 10 5" xfId="6103" xr:uid="{00000000-0005-0000-0000-0000D6170000}"/>
    <cellStyle name="40% - Accent5 10 6" xfId="6104" xr:uid="{00000000-0005-0000-0000-0000D7170000}"/>
    <cellStyle name="40% - Accent5 11" xfId="6105" xr:uid="{00000000-0005-0000-0000-0000D8170000}"/>
    <cellStyle name="40% - Accent5 11 2" xfId="6106" xr:uid="{00000000-0005-0000-0000-0000D9170000}"/>
    <cellStyle name="40% - Accent5 11 2 2" xfId="6107" xr:uid="{00000000-0005-0000-0000-0000DA170000}"/>
    <cellStyle name="40% - Accent5 11 2 2 2" xfId="6108" xr:uid="{00000000-0005-0000-0000-0000DB170000}"/>
    <cellStyle name="40% - Accent5 11 2 2 3" xfId="6109" xr:uid="{00000000-0005-0000-0000-0000DC170000}"/>
    <cellStyle name="40% - Accent5 11 2 2 4" xfId="6110" xr:uid="{00000000-0005-0000-0000-0000DD170000}"/>
    <cellStyle name="40% - Accent5 11 2 3" xfId="6111" xr:uid="{00000000-0005-0000-0000-0000DE170000}"/>
    <cellStyle name="40% - Accent5 11 2 4" xfId="6112" xr:uid="{00000000-0005-0000-0000-0000DF170000}"/>
    <cellStyle name="40% - Accent5 11 2 5" xfId="6113" xr:uid="{00000000-0005-0000-0000-0000E0170000}"/>
    <cellStyle name="40% - Accent5 11 3" xfId="6114" xr:uid="{00000000-0005-0000-0000-0000E1170000}"/>
    <cellStyle name="40% - Accent5 11 3 2" xfId="6115" xr:uid="{00000000-0005-0000-0000-0000E2170000}"/>
    <cellStyle name="40% - Accent5 11 3 3" xfId="6116" xr:uid="{00000000-0005-0000-0000-0000E3170000}"/>
    <cellStyle name="40% - Accent5 11 3 4" xfId="6117" xr:uid="{00000000-0005-0000-0000-0000E4170000}"/>
    <cellStyle name="40% - Accent5 11 4" xfId="6118" xr:uid="{00000000-0005-0000-0000-0000E5170000}"/>
    <cellStyle name="40% - Accent5 11 5" xfId="6119" xr:uid="{00000000-0005-0000-0000-0000E6170000}"/>
    <cellStyle name="40% - Accent5 11 6" xfId="6120" xr:uid="{00000000-0005-0000-0000-0000E7170000}"/>
    <cellStyle name="40% - Accent5 12" xfId="6121" xr:uid="{00000000-0005-0000-0000-0000E8170000}"/>
    <cellStyle name="40% - Accent5 12 2" xfId="6122" xr:uid="{00000000-0005-0000-0000-0000E9170000}"/>
    <cellStyle name="40% - Accent5 12 2 2" xfId="6123" xr:uid="{00000000-0005-0000-0000-0000EA170000}"/>
    <cellStyle name="40% - Accent5 12 2 3" xfId="6124" xr:uid="{00000000-0005-0000-0000-0000EB170000}"/>
    <cellStyle name="40% - Accent5 12 2 4" xfId="6125" xr:uid="{00000000-0005-0000-0000-0000EC170000}"/>
    <cellStyle name="40% - Accent5 12 3" xfId="6126" xr:uid="{00000000-0005-0000-0000-0000ED170000}"/>
    <cellStyle name="40% - Accent5 12 4" xfId="6127" xr:uid="{00000000-0005-0000-0000-0000EE170000}"/>
    <cellStyle name="40% - Accent5 12 5" xfId="6128" xr:uid="{00000000-0005-0000-0000-0000EF170000}"/>
    <cellStyle name="40% - Accent5 13" xfId="6129" xr:uid="{00000000-0005-0000-0000-0000F0170000}"/>
    <cellStyle name="40% - Accent5 13 2" xfId="6130" xr:uid="{00000000-0005-0000-0000-0000F1170000}"/>
    <cellStyle name="40% - Accent5 13 2 2" xfId="6131" xr:uid="{00000000-0005-0000-0000-0000F2170000}"/>
    <cellStyle name="40% - Accent5 13 2 3" xfId="6132" xr:uid="{00000000-0005-0000-0000-0000F3170000}"/>
    <cellStyle name="40% - Accent5 13 2 4" xfId="6133" xr:uid="{00000000-0005-0000-0000-0000F4170000}"/>
    <cellStyle name="40% - Accent5 13 3" xfId="6134" xr:uid="{00000000-0005-0000-0000-0000F5170000}"/>
    <cellStyle name="40% - Accent5 13 4" xfId="6135" xr:uid="{00000000-0005-0000-0000-0000F6170000}"/>
    <cellStyle name="40% - Accent5 13 5" xfId="6136" xr:uid="{00000000-0005-0000-0000-0000F7170000}"/>
    <cellStyle name="40% - Accent5 14" xfId="6137" xr:uid="{00000000-0005-0000-0000-0000F8170000}"/>
    <cellStyle name="40% - Accent5 14 2" xfId="6138" xr:uid="{00000000-0005-0000-0000-0000F9170000}"/>
    <cellStyle name="40% - Accent5 14 2 2" xfId="6139" xr:uid="{00000000-0005-0000-0000-0000FA170000}"/>
    <cellStyle name="40% - Accent5 14 2 3" xfId="6140" xr:uid="{00000000-0005-0000-0000-0000FB170000}"/>
    <cellStyle name="40% - Accent5 14 2 4" xfId="6141" xr:uid="{00000000-0005-0000-0000-0000FC170000}"/>
    <cellStyle name="40% - Accent5 14 3" xfId="6142" xr:uid="{00000000-0005-0000-0000-0000FD170000}"/>
    <cellStyle name="40% - Accent5 14 4" xfId="6143" xr:uid="{00000000-0005-0000-0000-0000FE170000}"/>
    <cellStyle name="40% - Accent5 14 5" xfId="6144" xr:uid="{00000000-0005-0000-0000-0000FF170000}"/>
    <cellStyle name="40% - Accent5 15" xfId="6145" xr:uid="{00000000-0005-0000-0000-000000180000}"/>
    <cellStyle name="40% - Accent5 15 2" xfId="6146" xr:uid="{00000000-0005-0000-0000-000001180000}"/>
    <cellStyle name="40% - Accent5 15 3" xfId="6147" xr:uid="{00000000-0005-0000-0000-000002180000}"/>
    <cellStyle name="40% - Accent5 15 4" xfId="6148" xr:uid="{00000000-0005-0000-0000-000003180000}"/>
    <cellStyle name="40% - Accent5 16" xfId="6149" xr:uid="{00000000-0005-0000-0000-000004180000}"/>
    <cellStyle name="40% - Accent5 16 2" xfId="6150" xr:uid="{00000000-0005-0000-0000-000005180000}"/>
    <cellStyle name="40% - Accent5 16 3" xfId="6151" xr:uid="{00000000-0005-0000-0000-000006180000}"/>
    <cellStyle name="40% - Accent5 16 4" xfId="6152" xr:uid="{00000000-0005-0000-0000-000007180000}"/>
    <cellStyle name="40% - Accent5 17" xfId="6153" xr:uid="{00000000-0005-0000-0000-000008180000}"/>
    <cellStyle name="40% - Accent5 17 2" xfId="6154" xr:uid="{00000000-0005-0000-0000-000009180000}"/>
    <cellStyle name="40% - Accent5 17 3" xfId="6155" xr:uid="{00000000-0005-0000-0000-00000A180000}"/>
    <cellStyle name="40% - Accent5 17 4" xfId="6156" xr:uid="{00000000-0005-0000-0000-00000B180000}"/>
    <cellStyle name="40% - Accent5 18" xfId="6157" xr:uid="{00000000-0005-0000-0000-00000C180000}"/>
    <cellStyle name="40% - Accent5 18 2" xfId="6158" xr:uid="{00000000-0005-0000-0000-00000D180000}"/>
    <cellStyle name="40% - Accent5 18 3" xfId="6159" xr:uid="{00000000-0005-0000-0000-00000E180000}"/>
    <cellStyle name="40% - Accent5 19" xfId="6160" xr:uid="{00000000-0005-0000-0000-00000F180000}"/>
    <cellStyle name="40% - Accent5 2" xfId="6161" xr:uid="{00000000-0005-0000-0000-000010180000}"/>
    <cellStyle name="40% - Accent5 2 2" xfId="6162" xr:uid="{00000000-0005-0000-0000-000011180000}"/>
    <cellStyle name="40% - Accent5 2 2 10" xfId="6163" xr:uid="{00000000-0005-0000-0000-000012180000}"/>
    <cellStyle name="40% - Accent5 2 2 2" xfId="6164" xr:uid="{00000000-0005-0000-0000-000013180000}"/>
    <cellStyle name="40% - Accent5 2 2 2 2" xfId="6165" xr:uid="{00000000-0005-0000-0000-000014180000}"/>
    <cellStyle name="40% - Accent5 2 2 2 2 2" xfId="6166" xr:uid="{00000000-0005-0000-0000-000015180000}"/>
    <cellStyle name="40% - Accent5 2 2 2 2 2 2" xfId="6167" xr:uid="{00000000-0005-0000-0000-000016180000}"/>
    <cellStyle name="40% - Accent5 2 2 2 2 2 2 2" xfId="6168" xr:uid="{00000000-0005-0000-0000-000017180000}"/>
    <cellStyle name="40% - Accent5 2 2 2 2 2 2 2 2" xfId="6169" xr:uid="{00000000-0005-0000-0000-000018180000}"/>
    <cellStyle name="40% - Accent5 2 2 2 2 2 2 2 3" xfId="6170" xr:uid="{00000000-0005-0000-0000-000019180000}"/>
    <cellStyle name="40% - Accent5 2 2 2 2 2 2 2 4" xfId="6171" xr:uid="{00000000-0005-0000-0000-00001A180000}"/>
    <cellStyle name="40% - Accent5 2 2 2 2 2 2 3" xfId="6172" xr:uid="{00000000-0005-0000-0000-00001B180000}"/>
    <cellStyle name="40% - Accent5 2 2 2 2 2 2 4" xfId="6173" xr:uid="{00000000-0005-0000-0000-00001C180000}"/>
    <cellStyle name="40% - Accent5 2 2 2 2 2 2 5" xfId="6174" xr:uid="{00000000-0005-0000-0000-00001D180000}"/>
    <cellStyle name="40% - Accent5 2 2 2 2 2 3" xfId="6175" xr:uid="{00000000-0005-0000-0000-00001E180000}"/>
    <cellStyle name="40% - Accent5 2 2 2 2 2 3 2" xfId="6176" xr:uid="{00000000-0005-0000-0000-00001F180000}"/>
    <cellStyle name="40% - Accent5 2 2 2 2 2 3 3" xfId="6177" xr:uid="{00000000-0005-0000-0000-000020180000}"/>
    <cellStyle name="40% - Accent5 2 2 2 2 2 3 4" xfId="6178" xr:uid="{00000000-0005-0000-0000-000021180000}"/>
    <cellStyle name="40% - Accent5 2 2 2 2 2 4" xfId="6179" xr:uid="{00000000-0005-0000-0000-000022180000}"/>
    <cellStyle name="40% - Accent5 2 2 2 2 2 5" xfId="6180" xr:uid="{00000000-0005-0000-0000-000023180000}"/>
    <cellStyle name="40% - Accent5 2 2 2 2 2 6" xfId="6181" xr:uid="{00000000-0005-0000-0000-000024180000}"/>
    <cellStyle name="40% - Accent5 2 2 2 2 3" xfId="6182" xr:uid="{00000000-0005-0000-0000-000025180000}"/>
    <cellStyle name="40% - Accent5 2 2 2 2 3 2" xfId="6183" xr:uid="{00000000-0005-0000-0000-000026180000}"/>
    <cellStyle name="40% - Accent5 2 2 2 2 3 2 2" xfId="6184" xr:uid="{00000000-0005-0000-0000-000027180000}"/>
    <cellStyle name="40% - Accent5 2 2 2 2 3 2 3" xfId="6185" xr:uid="{00000000-0005-0000-0000-000028180000}"/>
    <cellStyle name="40% - Accent5 2 2 2 2 3 2 4" xfId="6186" xr:uid="{00000000-0005-0000-0000-000029180000}"/>
    <cellStyle name="40% - Accent5 2 2 2 2 3 3" xfId="6187" xr:uid="{00000000-0005-0000-0000-00002A180000}"/>
    <cellStyle name="40% - Accent5 2 2 2 2 3 4" xfId="6188" xr:uid="{00000000-0005-0000-0000-00002B180000}"/>
    <cellStyle name="40% - Accent5 2 2 2 2 3 5" xfId="6189" xr:uid="{00000000-0005-0000-0000-00002C180000}"/>
    <cellStyle name="40% - Accent5 2 2 2 2 4" xfId="6190" xr:uid="{00000000-0005-0000-0000-00002D180000}"/>
    <cellStyle name="40% - Accent5 2 2 2 2 4 2" xfId="6191" xr:uid="{00000000-0005-0000-0000-00002E180000}"/>
    <cellStyle name="40% - Accent5 2 2 2 2 4 2 2" xfId="6192" xr:uid="{00000000-0005-0000-0000-00002F180000}"/>
    <cellStyle name="40% - Accent5 2 2 2 2 4 2 3" xfId="6193" xr:uid="{00000000-0005-0000-0000-000030180000}"/>
    <cellStyle name="40% - Accent5 2 2 2 2 4 2 4" xfId="6194" xr:uid="{00000000-0005-0000-0000-000031180000}"/>
    <cellStyle name="40% - Accent5 2 2 2 2 4 3" xfId="6195" xr:uid="{00000000-0005-0000-0000-000032180000}"/>
    <cellStyle name="40% - Accent5 2 2 2 2 4 4" xfId="6196" xr:uid="{00000000-0005-0000-0000-000033180000}"/>
    <cellStyle name="40% - Accent5 2 2 2 2 4 5" xfId="6197" xr:uid="{00000000-0005-0000-0000-000034180000}"/>
    <cellStyle name="40% - Accent5 2 2 2 2 5" xfId="6198" xr:uid="{00000000-0005-0000-0000-000035180000}"/>
    <cellStyle name="40% - Accent5 2 2 2 2 5 2" xfId="6199" xr:uid="{00000000-0005-0000-0000-000036180000}"/>
    <cellStyle name="40% - Accent5 2 2 2 2 5 3" xfId="6200" xr:uid="{00000000-0005-0000-0000-000037180000}"/>
    <cellStyle name="40% - Accent5 2 2 2 2 5 4" xfId="6201" xr:uid="{00000000-0005-0000-0000-000038180000}"/>
    <cellStyle name="40% - Accent5 2 2 2 2 6" xfId="6202" xr:uid="{00000000-0005-0000-0000-000039180000}"/>
    <cellStyle name="40% - Accent5 2 2 2 2 7" xfId="6203" xr:uid="{00000000-0005-0000-0000-00003A180000}"/>
    <cellStyle name="40% - Accent5 2 2 2 2 8" xfId="6204" xr:uid="{00000000-0005-0000-0000-00003B180000}"/>
    <cellStyle name="40% - Accent5 2 2 2 3" xfId="6205" xr:uid="{00000000-0005-0000-0000-00003C180000}"/>
    <cellStyle name="40% - Accent5 2 2 2 3 2" xfId="6206" xr:uid="{00000000-0005-0000-0000-00003D180000}"/>
    <cellStyle name="40% - Accent5 2 2 2 3 2 2" xfId="6207" xr:uid="{00000000-0005-0000-0000-00003E180000}"/>
    <cellStyle name="40% - Accent5 2 2 2 3 2 2 2" xfId="6208" xr:uid="{00000000-0005-0000-0000-00003F180000}"/>
    <cellStyle name="40% - Accent5 2 2 2 3 2 2 3" xfId="6209" xr:uid="{00000000-0005-0000-0000-000040180000}"/>
    <cellStyle name="40% - Accent5 2 2 2 3 2 2 4" xfId="6210" xr:uid="{00000000-0005-0000-0000-000041180000}"/>
    <cellStyle name="40% - Accent5 2 2 2 3 2 3" xfId="6211" xr:uid="{00000000-0005-0000-0000-000042180000}"/>
    <cellStyle name="40% - Accent5 2 2 2 3 2 4" xfId="6212" xr:uid="{00000000-0005-0000-0000-000043180000}"/>
    <cellStyle name="40% - Accent5 2 2 2 3 2 5" xfId="6213" xr:uid="{00000000-0005-0000-0000-000044180000}"/>
    <cellStyle name="40% - Accent5 2 2 2 3 3" xfId="6214" xr:uid="{00000000-0005-0000-0000-000045180000}"/>
    <cellStyle name="40% - Accent5 2 2 2 3 3 2" xfId="6215" xr:uid="{00000000-0005-0000-0000-000046180000}"/>
    <cellStyle name="40% - Accent5 2 2 2 3 3 3" xfId="6216" xr:uid="{00000000-0005-0000-0000-000047180000}"/>
    <cellStyle name="40% - Accent5 2 2 2 3 3 4" xfId="6217" xr:uid="{00000000-0005-0000-0000-000048180000}"/>
    <cellStyle name="40% - Accent5 2 2 2 3 4" xfId="6218" xr:uid="{00000000-0005-0000-0000-000049180000}"/>
    <cellStyle name="40% - Accent5 2 2 2 3 5" xfId="6219" xr:uid="{00000000-0005-0000-0000-00004A180000}"/>
    <cellStyle name="40% - Accent5 2 2 2 3 6" xfId="6220" xr:uid="{00000000-0005-0000-0000-00004B180000}"/>
    <cellStyle name="40% - Accent5 2 2 2 4" xfId="6221" xr:uid="{00000000-0005-0000-0000-00004C180000}"/>
    <cellStyle name="40% - Accent5 2 2 2 4 2" xfId="6222" xr:uid="{00000000-0005-0000-0000-00004D180000}"/>
    <cellStyle name="40% - Accent5 2 2 2 4 2 2" xfId="6223" xr:uid="{00000000-0005-0000-0000-00004E180000}"/>
    <cellStyle name="40% - Accent5 2 2 2 4 2 3" xfId="6224" xr:uid="{00000000-0005-0000-0000-00004F180000}"/>
    <cellStyle name="40% - Accent5 2 2 2 4 2 4" xfId="6225" xr:uid="{00000000-0005-0000-0000-000050180000}"/>
    <cellStyle name="40% - Accent5 2 2 2 4 3" xfId="6226" xr:uid="{00000000-0005-0000-0000-000051180000}"/>
    <cellStyle name="40% - Accent5 2 2 2 4 4" xfId="6227" xr:uid="{00000000-0005-0000-0000-000052180000}"/>
    <cellStyle name="40% - Accent5 2 2 2 4 5" xfId="6228" xr:uid="{00000000-0005-0000-0000-000053180000}"/>
    <cellStyle name="40% - Accent5 2 2 2 5" xfId="6229" xr:uid="{00000000-0005-0000-0000-000054180000}"/>
    <cellStyle name="40% - Accent5 2 2 2 5 2" xfId="6230" xr:uid="{00000000-0005-0000-0000-000055180000}"/>
    <cellStyle name="40% - Accent5 2 2 2 5 2 2" xfId="6231" xr:uid="{00000000-0005-0000-0000-000056180000}"/>
    <cellStyle name="40% - Accent5 2 2 2 5 2 3" xfId="6232" xr:uid="{00000000-0005-0000-0000-000057180000}"/>
    <cellStyle name="40% - Accent5 2 2 2 5 2 4" xfId="6233" xr:uid="{00000000-0005-0000-0000-000058180000}"/>
    <cellStyle name="40% - Accent5 2 2 2 5 3" xfId="6234" xr:uid="{00000000-0005-0000-0000-000059180000}"/>
    <cellStyle name="40% - Accent5 2 2 2 5 4" xfId="6235" xr:uid="{00000000-0005-0000-0000-00005A180000}"/>
    <cellStyle name="40% - Accent5 2 2 2 5 5" xfId="6236" xr:uid="{00000000-0005-0000-0000-00005B180000}"/>
    <cellStyle name="40% - Accent5 2 2 2 6" xfId="6237" xr:uid="{00000000-0005-0000-0000-00005C180000}"/>
    <cellStyle name="40% - Accent5 2 2 2 6 2" xfId="6238" xr:uid="{00000000-0005-0000-0000-00005D180000}"/>
    <cellStyle name="40% - Accent5 2 2 2 6 3" xfId="6239" xr:uid="{00000000-0005-0000-0000-00005E180000}"/>
    <cellStyle name="40% - Accent5 2 2 2 6 4" xfId="6240" xr:uid="{00000000-0005-0000-0000-00005F180000}"/>
    <cellStyle name="40% - Accent5 2 2 2 7" xfId="6241" xr:uid="{00000000-0005-0000-0000-000060180000}"/>
    <cellStyle name="40% - Accent5 2 2 2 8" xfId="6242" xr:uid="{00000000-0005-0000-0000-000061180000}"/>
    <cellStyle name="40% - Accent5 2 2 2 9" xfId="6243" xr:uid="{00000000-0005-0000-0000-000062180000}"/>
    <cellStyle name="40% - Accent5 2 2 3" xfId="6244" xr:uid="{00000000-0005-0000-0000-000063180000}"/>
    <cellStyle name="40% - Accent5 2 2 3 2" xfId="6245" xr:uid="{00000000-0005-0000-0000-000064180000}"/>
    <cellStyle name="40% - Accent5 2 2 3 2 2" xfId="6246" xr:uid="{00000000-0005-0000-0000-000065180000}"/>
    <cellStyle name="40% - Accent5 2 2 3 2 2 2" xfId="6247" xr:uid="{00000000-0005-0000-0000-000066180000}"/>
    <cellStyle name="40% - Accent5 2 2 3 2 2 2 2" xfId="6248" xr:uid="{00000000-0005-0000-0000-000067180000}"/>
    <cellStyle name="40% - Accent5 2 2 3 2 2 2 3" xfId="6249" xr:uid="{00000000-0005-0000-0000-000068180000}"/>
    <cellStyle name="40% - Accent5 2 2 3 2 2 2 4" xfId="6250" xr:uid="{00000000-0005-0000-0000-000069180000}"/>
    <cellStyle name="40% - Accent5 2 2 3 2 2 3" xfId="6251" xr:uid="{00000000-0005-0000-0000-00006A180000}"/>
    <cellStyle name="40% - Accent5 2 2 3 2 2 4" xfId="6252" xr:uid="{00000000-0005-0000-0000-00006B180000}"/>
    <cellStyle name="40% - Accent5 2 2 3 2 2 5" xfId="6253" xr:uid="{00000000-0005-0000-0000-00006C180000}"/>
    <cellStyle name="40% - Accent5 2 2 3 2 3" xfId="6254" xr:uid="{00000000-0005-0000-0000-00006D180000}"/>
    <cellStyle name="40% - Accent5 2 2 3 2 3 2" xfId="6255" xr:uid="{00000000-0005-0000-0000-00006E180000}"/>
    <cellStyle name="40% - Accent5 2 2 3 2 3 3" xfId="6256" xr:uid="{00000000-0005-0000-0000-00006F180000}"/>
    <cellStyle name="40% - Accent5 2 2 3 2 3 4" xfId="6257" xr:uid="{00000000-0005-0000-0000-000070180000}"/>
    <cellStyle name="40% - Accent5 2 2 3 2 4" xfId="6258" xr:uid="{00000000-0005-0000-0000-000071180000}"/>
    <cellStyle name="40% - Accent5 2 2 3 2 5" xfId="6259" xr:uid="{00000000-0005-0000-0000-000072180000}"/>
    <cellStyle name="40% - Accent5 2 2 3 2 6" xfId="6260" xr:uid="{00000000-0005-0000-0000-000073180000}"/>
    <cellStyle name="40% - Accent5 2 2 3 3" xfId="6261" xr:uid="{00000000-0005-0000-0000-000074180000}"/>
    <cellStyle name="40% - Accent5 2 2 3 3 2" xfId="6262" xr:uid="{00000000-0005-0000-0000-000075180000}"/>
    <cellStyle name="40% - Accent5 2 2 3 3 2 2" xfId="6263" xr:uid="{00000000-0005-0000-0000-000076180000}"/>
    <cellStyle name="40% - Accent5 2 2 3 3 2 3" xfId="6264" xr:uid="{00000000-0005-0000-0000-000077180000}"/>
    <cellStyle name="40% - Accent5 2 2 3 3 2 4" xfId="6265" xr:uid="{00000000-0005-0000-0000-000078180000}"/>
    <cellStyle name="40% - Accent5 2 2 3 3 3" xfId="6266" xr:uid="{00000000-0005-0000-0000-000079180000}"/>
    <cellStyle name="40% - Accent5 2 2 3 3 4" xfId="6267" xr:uid="{00000000-0005-0000-0000-00007A180000}"/>
    <cellStyle name="40% - Accent5 2 2 3 3 5" xfId="6268" xr:uid="{00000000-0005-0000-0000-00007B180000}"/>
    <cellStyle name="40% - Accent5 2 2 3 4" xfId="6269" xr:uid="{00000000-0005-0000-0000-00007C180000}"/>
    <cellStyle name="40% - Accent5 2 2 3 4 2" xfId="6270" xr:uid="{00000000-0005-0000-0000-00007D180000}"/>
    <cellStyle name="40% - Accent5 2 2 3 4 2 2" xfId="6271" xr:uid="{00000000-0005-0000-0000-00007E180000}"/>
    <cellStyle name="40% - Accent5 2 2 3 4 2 3" xfId="6272" xr:uid="{00000000-0005-0000-0000-00007F180000}"/>
    <cellStyle name="40% - Accent5 2 2 3 4 2 4" xfId="6273" xr:uid="{00000000-0005-0000-0000-000080180000}"/>
    <cellStyle name="40% - Accent5 2 2 3 4 3" xfId="6274" xr:uid="{00000000-0005-0000-0000-000081180000}"/>
    <cellStyle name="40% - Accent5 2 2 3 4 4" xfId="6275" xr:uid="{00000000-0005-0000-0000-000082180000}"/>
    <cellStyle name="40% - Accent5 2 2 3 4 5" xfId="6276" xr:uid="{00000000-0005-0000-0000-000083180000}"/>
    <cellStyle name="40% - Accent5 2 2 3 5" xfId="6277" xr:uid="{00000000-0005-0000-0000-000084180000}"/>
    <cellStyle name="40% - Accent5 2 2 3 5 2" xfId="6278" xr:uid="{00000000-0005-0000-0000-000085180000}"/>
    <cellStyle name="40% - Accent5 2 2 3 5 3" xfId="6279" xr:uid="{00000000-0005-0000-0000-000086180000}"/>
    <cellStyle name="40% - Accent5 2 2 3 5 4" xfId="6280" xr:uid="{00000000-0005-0000-0000-000087180000}"/>
    <cellStyle name="40% - Accent5 2 2 3 6" xfId="6281" xr:uid="{00000000-0005-0000-0000-000088180000}"/>
    <cellStyle name="40% - Accent5 2 2 3 7" xfId="6282" xr:uid="{00000000-0005-0000-0000-000089180000}"/>
    <cellStyle name="40% - Accent5 2 2 3 8" xfId="6283" xr:uid="{00000000-0005-0000-0000-00008A180000}"/>
    <cellStyle name="40% - Accent5 2 2 4" xfId="6284" xr:uid="{00000000-0005-0000-0000-00008B180000}"/>
    <cellStyle name="40% - Accent5 2 2 4 2" xfId="6285" xr:uid="{00000000-0005-0000-0000-00008C180000}"/>
    <cellStyle name="40% - Accent5 2 2 4 2 2" xfId="6286" xr:uid="{00000000-0005-0000-0000-00008D180000}"/>
    <cellStyle name="40% - Accent5 2 2 4 2 2 2" xfId="6287" xr:uid="{00000000-0005-0000-0000-00008E180000}"/>
    <cellStyle name="40% - Accent5 2 2 4 2 2 3" xfId="6288" xr:uid="{00000000-0005-0000-0000-00008F180000}"/>
    <cellStyle name="40% - Accent5 2 2 4 2 2 4" xfId="6289" xr:uid="{00000000-0005-0000-0000-000090180000}"/>
    <cellStyle name="40% - Accent5 2 2 4 2 3" xfId="6290" xr:uid="{00000000-0005-0000-0000-000091180000}"/>
    <cellStyle name="40% - Accent5 2 2 4 2 4" xfId="6291" xr:uid="{00000000-0005-0000-0000-000092180000}"/>
    <cellStyle name="40% - Accent5 2 2 4 2 5" xfId="6292" xr:uid="{00000000-0005-0000-0000-000093180000}"/>
    <cellStyle name="40% - Accent5 2 2 4 3" xfId="6293" xr:uid="{00000000-0005-0000-0000-000094180000}"/>
    <cellStyle name="40% - Accent5 2 2 4 3 2" xfId="6294" xr:uid="{00000000-0005-0000-0000-000095180000}"/>
    <cellStyle name="40% - Accent5 2 2 4 3 3" xfId="6295" xr:uid="{00000000-0005-0000-0000-000096180000}"/>
    <cellStyle name="40% - Accent5 2 2 4 3 4" xfId="6296" xr:uid="{00000000-0005-0000-0000-000097180000}"/>
    <cellStyle name="40% - Accent5 2 2 4 4" xfId="6297" xr:uid="{00000000-0005-0000-0000-000098180000}"/>
    <cellStyle name="40% - Accent5 2 2 4 5" xfId="6298" xr:uid="{00000000-0005-0000-0000-000099180000}"/>
    <cellStyle name="40% - Accent5 2 2 4 6" xfId="6299" xr:uid="{00000000-0005-0000-0000-00009A180000}"/>
    <cellStyle name="40% - Accent5 2 2 5" xfId="6300" xr:uid="{00000000-0005-0000-0000-00009B180000}"/>
    <cellStyle name="40% - Accent5 2 2 5 2" xfId="6301" xr:uid="{00000000-0005-0000-0000-00009C180000}"/>
    <cellStyle name="40% - Accent5 2 2 5 2 2" xfId="6302" xr:uid="{00000000-0005-0000-0000-00009D180000}"/>
    <cellStyle name="40% - Accent5 2 2 5 2 3" xfId="6303" xr:uid="{00000000-0005-0000-0000-00009E180000}"/>
    <cellStyle name="40% - Accent5 2 2 5 2 4" xfId="6304" xr:uid="{00000000-0005-0000-0000-00009F180000}"/>
    <cellStyle name="40% - Accent5 2 2 5 3" xfId="6305" xr:uid="{00000000-0005-0000-0000-0000A0180000}"/>
    <cellStyle name="40% - Accent5 2 2 5 4" xfId="6306" xr:uid="{00000000-0005-0000-0000-0000A1180000}"/>
    <cellStyle name="40% - Accent5 2 2 5 5" xfId="6307" xr:uid="{00000000-0005-0000-0000-0000A2180000}"/>
    <cellStyle name="40% - Accent5 2 2 6" xfId="6308" xr:uid="{00000000-0005-0000-0000-0000A3180000}"/>
    <cellStyle name="40% - Accent5 2 2 6 2" xfId="6309" xr:uid="{00000000-0005-0000-0000-0000A4180000}"/>
    <cellStyle name="40% - Accent5 2 2 6 2 2" xfId="6310" xr:uid="{00000000-0005-0000-0000-0000A5180000}"/>
    <cellStyle name="40% - Accent5 2 2 6 2 3" xfId="6311" xr:uid="{00000000-0005-0000-0000-0000A6180000}"/>
    <cellStyle name="40% - Accent5 2 2 6 2 4" xfId="6312" xr:uid="{00000000-0005-0000-0000-0000A7180000}"/>
    <cellStyle name="40% - Accent5 2 2 6 3" xfId="6313" xr:uid="{00000000-0005-0000-0000-0000A8180000}"/>
    <cellStyle name="40% - Accent5 2 2 6 4" xfId="6314" xr:uid="{00000000-0005-0000-0000-0000A9180000}"/>
    <cellStyle name="40% - Accent5 2 2 6 5" xfId="6315" xr:uid="{00000000-0005-0000-0000-0000AA180000}"/>
    <cellStyle name="40% - Accent5 2 2 7" xfId="6316" xr:uid="{00000000-0005-0000-0000-0000AB180000}"/>
    <cellStyle name="40% - Accent5 2 2 7 2" xfId="6317" xr:uid="{00000000-0005-0000-0000-0000AC180000}"/>
    <cellStyle name="40% - Accent5 2 2 7 3" xfId="6318" xr:uid="{00000000-0005-0000-0000-0000AD180000}"/>
    <cellStyle name="40% - Accent5 2 2 7 4" xfId="6319" xr:uid="{00000000-0005-0000-0000-0000AE180000}"/>
    <cellStyle name="40% - Accent5 2 2 8" xfId="6320" xr:uid="{00000000-0005-0000-0000-0000AF180000}"/>
    <cellStyle name="40% - Accent5 2 2 9" xfId="6321" xr:uid="{00000000-0005-0000-0000-0000B0180000}"/>
    <cellStyle name="40% - Accent5 2 3" xfId="6322" xr:uid="{00000000-0005-0000-0000-0000B1180000}"/>
    <cellStyle name="40% - Accent5 2 3 2" xfId="6323" xr:uid="{00000000-0005-0000-0000-0000B2180000}"/>
    <cellStyle name="40% - Accent5 2 3 2 2" xfId="6324" xr:uid="{00000000-0005-0000-0000-0000B3180000}"/>
    <cellStyle name="40% - Accent5 2 3 2 2 2" xfId="6325" xr:uid="{00000000-0005-0000-0000-0000B4180000}"/>
    <cellStyle name="40% - Accent5 2 3 2 2 2 2" xfId="6326" xr:uid="{00000000-0005-0000-0000-0000B5180000}"/>
    <cellStyle name="40% - Accent5 2 3 2 2 2 2 2" xfId="6327" xr:uid="{00000000-0005-0000-0000-0000B6180000}"/>
    <cellStyle name="40% - Accent5 2 3 2 2 2 2 3" xfId="6328" xr:uid="{00000000-0005-0000-0000-0000B7180000}"/>
    <cellStyle name="40% - Accent5 2 3 2 2 2 2 4" xfId="6329" xr:uid="{00000000-0005-0000-0000-0000B8180000}"/>
    <cellStyle name="40% - Accent5 2 3 2 2 2 3" xfId="6330" xr:uid="{00000000-0005-0000-0000-0000B9180000}"/>
    <cellStyle name="40% - Accent5 2 3 2 2 2 4" xfId="6331" xr:uid="{00000000-0005-0000-0000-0000BA180000}"/>
    <cellStyle name="40% - Accent5 2 3 2 2 2 5" xfId="6332" xr:uid="{00000000-0005-0000-0000-0000BB180000}"/>
    <cellStyle name="40% - Accent5 2 3 2 2 3" xfId="6333" xr:uid="{00000000-0005-0000-0000-0000BC180000}"/>
    <cellStyle name="40% - Accent5 2 3 2 2 3 2" xfId="6334" xr:uid="{00000000-0005-0000-0000-0000BD180000}"/>
    <cellStyle name="40% - Accent5 2 3 2 2 3 3" xfId="6335" xr:uid="{00000000-0005-0000-0000-0000BE180000}"/>
    <cellStyle name="40% - Accent5 2 3 2 2 3 4" xfId="6336" xr:uid="{00000000-0005-0000-0000-0000BF180000}"/>
    <cellStyle name="40% - Accent5 2 3 2 2 4" xfId="6337" xr:uid="{00000000-0005-0000-0000-0000C0180000}"/>
    <cellStyle name="40% - Accent5 2 3 2 2 5" xfId="6338" xr:uid="{00000000-0005-0000-0000-0000C1180000}"/>
    <cellStyle name="40% - Accent5 2 3 2 2 6" xfId="6339" xr:uid="{00000000-0005-0000-0000-0000C2180000}"/>
    <cellStyle name="40% - Accent5 2 3 2 3" xfId="6340" xr:uid="{00000000-0005-0000-0000-0000C3180000}"/>
    <cellStyle name="40% - Accent5 2 3 2 3 2" xfId="6341" xr:uid="{00000000-0005-0000-0000-0000C4180000}"/>
    <cellStyle name="40% - Accent5 2 3 2 3 2 2" xfId="6342" xr:uid="{00000000-0005-0000-0000-0000C5180000}"/>
    <cellStyle name="40% - Accent5 2 3 2 3 2 3" xfId="6343" xr:uid="{00000000-0005-0000-0000-0000C6180000}"/>
    <cellStyle name="40% - Accent5 2 3 2 3 2 4" xfId="6344" xr:uid="{00000000-0005-0000-0000-0000C7180000}"/>
    <cellStyle name="40% - Accent5 2 3 2 3 3" xfId="6345" xr:uid="{00000000-0005-0000-0000-0000C8180000}"/>
    <cellStyle name="40% - Accent5 2 3 2 3 4" xfId="6346" xr:uid="{00000000-0005-0000-0000-0000C9180000}"/>
    <cellStyle name="40% - Accent5 2 3 2 3 5" xfId="6347" xr:uid="{00000000-0005-0000-0000-0000CA180000}"/>
    <cellStyle name="40% - Accent5 2 3 2 4" xfId="6348" xr:uid="{00000000-0005-0000-0000-0000CB180000}"/>
    <cellStyle name="40% - Accent5 2 3 2 4 2" xfId="6349" xr:uid="{00000000-0005-0000-0000-0000CC180000}"/>
    <cellStyle name="40% - Accent5 2 3 2 4 2 2" xfId="6350" xr:uid="{00000000-0005-0000-0000-0000CD180000}"/>
    <cellStyle name="40% - Accent5 2 3 2 4 2 3" xfId="6351" xr:uid="{00000000-0005-0000-0000-0000CE180000}"/>
    <cellStyle name="40% - Accent5 2 3 2 4 2 4" xfId="6352" xr:uid="{00000000-0005-0000-0000-0000CF180000}"/>
    <cellStyle name="40% - Accent5 2 3 2 4 3" xfId="6353" xr:uid="{00000000-0005-0000-0000-0000D0180000}"/>
    <cellStyle name="40% - Accent5 2 3 2 4 4" xfId="6354" xr:uid="{00000000-0005-0000-0000-0000D1180000}"/>
    <cellStyle name="40% - Accent5 2 3 2 4 5" xfId="6355" xr:uid="{00000000-0005-0000-0000-0000D2180000}"/>
    <cellStyle name="40% - Accent5 2 3 2 5" xfId="6356" xr:uid="{00000000-0005-0000-0000-0000D3180000}"/>
    <cellStyle name="40% - Accent5 2 3 2 5 2" xfId="6357" xr:uid="{00000000-0005-0000-0000-0000D4180000}"/>
    <cellStyle name="40% - Accent5 2 3 2 5 3" xfId="6358" xr:uid="{00000000-0005-0000-0000-0000D5180000}"/>
    <cellStyle name="40% - Accent5 2 3 2 5 4" xfId="6359" xr:uid="{00000000-0005-0000-0000-0000D6180000}"/>
    <cellStyle name="40% - Accent5 2 3 2 6" xfId="6360" xr:uid="{00000000-0005-0000-0000-0000D7180000}"/>
    <cellStyle name="40% - Accent5 2 3 2 7" xfId="6361" xr:uid="{00000000-0005-0000-0000-0000D8180000}"/>
    <cellStyle name="40% - Accent5 2 3 2 8" xfId="6362" xr:uid="{00000000-0005-0000-0000-0000D9180000}"/>
    <cellStyle name="40% - Accent5 2 3 3" xfId="6363" xr:uid="{00000000-0005-0000-0000-0000DA180000}"/>
    <cellStyle name="40% - Accent5 2 3 3 2" xfId="6364" xr:uid="{00000000-0005-0000-0000-0000DB180000}"/>
    <cellStyle name="40% - Accent5 2 3 3 2 2" xfId="6365" xr:uid="{00000000-0005-0000-0000-0000DC180000}"/>
    <cellStyle name="40% - Accent5 2 3 3 2 2 2" xfId="6366" xr:uid="{00000000-0005-0000-0000-0000DD180000}"/>
    <cellStyle name="40% - Accent5 2 3 3 2 2 3" xfId="6367" xr:uid="{00000000-0005-0000-0000-0000DE180000}"/>
    <cellStyle name="40% - Accent5 2 3 3 2 2 4" xfId="6368" xr:uid="{00000000-0005-0000-0000-0000DF180000}"/>
    <cellStyle name="40% - Accent5 2 3 3 2 3" xfId="6369" xr:uid="{00000000-0005-0000-0000-0000E0180000}"/>
    <cellStyle name="40% - Accent5 2 3 3 2 4" xfId="6370" xr:uid="{00000000-0005-0000-0000-0000E1180000}"/>
    <cellStyle name="40% - Accent5 2 3 3 2 5" xfId="6371" xr:uid="{00000000-0005-0000-0000-0000E2180000}"/>
    <cellStyle name="40% - Accent5 2 3 3 3" xfId="6372" xr:uid="{00000000-0005-0000-0000-0000E3180000}"/>
    <cellStyle name="40% - Accent5 2 3 3 3 2" xfId="6373" xr:uid="{00000000-0005-0000-0000-0000E4180000}"/>
    <cellStyle name="40% - Accent5 2 3 3 3 3" xfId="6374" xr:uid="{00000000-0005-0000-0000-0000E5180000}"/>
    <cellStyle name="40% - Accent5 2 3 3 3 4" xfId="6375" xr:uid="{00000000-0005-0000-0000-0000E6180000}"/>
    <cellStyle name="40% - Accent5 2 3 3 4" xfId="6376" xr:uid="{00000000-0005-0000-0000-0000E7180000}"/>
    <cellStyle name="40% - Accent5 2 3 3 5" xfId="6377" xr:uid="{00000000-0005-0000-0000-0000E8180000}"/>
    <cellStyle name="40% - Accent5 2 3 3 6" xfId="6378" xr:uid="{00000000-0005-0000-0000-0000E9180000}"/>
    <cellStyle name="40% - Accent5 2 3 4" xfId="6379" xr:uid="{00000000-0005-0000-0000-0000EA180000}"/>
    <cellStyle name="40% - Accent5 2 3 4 2" xfId="6380" xr:uid="{00000000-0005-0000-0000-0000EB180000}"/>
    <cellStyle name="40% - Accent5 2 3 4 2 2" xfId="6381" xr:uid="{00000000-0005-0000-0000-0000EC180000}"/>
    <cellStyle name="40% - Accent5 2 3 4 2 3" xfId="6382" xr:uid="{00000000-0005-0000-0000-0000ED180000}"/>
    <cellStyle name="40% - Accent5 2 3 4 2 4" xfId="6383" xr:uid="{00000000-0005-0000-0000-0000EE180000}"/>
    <cellStyle name="40% - Accent5 2 3 4 3" xfId="6384" xr:uid="{00000000-0005-0000-0000-0000EF180000}"/>
    <cellStyle name="40% - Accent5 2 3 4 4" xfId="6385" xr:uid="{00000000-0005-0000-0000-0000F0180000}"/>
    <cellStyle name="40% - Accent5 2 3 4 5" xfId="6386" xr:uid="{00000000-0005-0000-0000-0000F1180000}"/>
    <cellStyle name="40% - Accent5 2 3 5" xfId="6387" xr:uid="{00000000-0005-0000-0000-0000F2180000}"/>
    <cellStyle name="40% - Accent5 2 3 5 2" xfId="6388" xr:uid="{00000000-0005-0000-0000-0000F3180000}"/>
    <cellStyle name="40% - Accent5 2 3 5 2 2" xfId="6389" xr:uid="{00000000-0005-0000-0000-0000F4180000}"/>
    <cellStyle name="40% - Accent5 2 3 5 2 3" xfId="6390" xr:uid="{00000000-0005-0000-0000-0000F5180000}"/>
    <cellStyle name="40% - Accent5 2 3 5 2 4" xfId="6391" xr:uid="{00000000-0005-0000-0000-0000F6180000}"/>
    <cellStyle name="40% - Accent5 2 3 5 3" xfId="6392" xr:uid="{00000000-0005-0000-0000-0000F7180000}"/>
    <cellStyle name="40% - Accent5 2 3 5 4" xfId="6393" xr:uid="{00000000-0005-0000-0000-0000F8180000}"/>
    <cellStyle name="40% - Accent5 2 3 5 5" xfId="6394" xr:uid="{00000000-0005-0000-0000-0000F9180000}"/>
    <cellStyle name="40% - Accent5 2 3 6" xfId="6395" xr:uid="{00000000-0005-0000-0000-0000FA180000}"/>
    <cellStyle name="40% - Accent5 2 3 6 2" xfId="6396" xr:uid="{00000000-0005-0000-0000-0000FB180000}"/>
    <cellStyle name="40% - Accent5 2 3 6 3" xfId="6397" xr:uid="{00000000-0005-0000-0000-0000FC180000}"/>
    <cellStyle name="40% - Accent5 2 3 6 4" xfId="6398" xr:uid="{00000000-0005-0000-0000-0000FD180000}"/>
    <cellStyle name="40% - Accent5 2 3 7" xfId="6399" xr:uid="{00000000-0005-0000-0000-0000FE180000}"/>
    <cellStyle name="40% - Accent5 2 3 8" xfId="6400" xr:uid="{00000000-0005-0000-0000-0000FF180000}"/>
    <cellStyle name="40% - Accent5 2 3 9" xfId="6401" xr:uid="{00000000-0005-0000-0000-000000190000}"/>
    <cellStyle name="40% - Accent5 2 4" xfId="6402" xr:uid="{00000000-0005-0000-0000-000001190000}"/>
    <cellStyle name="40% - Accent5 2 5" xfId="6403" xr:uid="{00000000-0005-0000-0000-000002190000}"/>
    <cellStyle name="40% - Accent5 2 5 2" xfId="6404" xr:uid="{00000000-0005-0000-0000-000003190000}"/>
    <cellStyle name="40% - Accent5 2 5 2 2" xfId="6405" xr:uid="{00000000-0005-0000-0000-000004190000}"/>
    <cellStyle name="40% - Accent5 2 5 2 2 2" xfId="6406" xr:uid="{00000000-0005-0000-0000-000005190000}"/>
    <cellStyle name="40% - Accent5 2 5 2 2 3" xfId="6407" xr:uid="{00000000-0005-0000-0000-000006190000}"/>
    <cellStyle name="40% - Accent5 2 5 2 2 4" xfId="6408" xr:uid="{00000000-0005-0000-0000-000007190000}"/>
    <cellStyle name="40% - Accent5 2 5 2 3" xfId="6409" xr:uid="{00000000-0005-0000-0000-000008190000}"/>
    <cellStyle name="40% - Accent5 2 5 2 4" xfId="6410" xr:uid="{00000000-0005-0000-0000-000009190000}"/>
    <cellStyle name="40% - Accent5 2 5 2 5" xfId="6411" xr:uid="{00000000-0005-0000-0000-00000A190000}"/>
    <cellStyle name="40% - Accent5 2 5 3" xfId="6412" xr:uid="{00000000-0005-0000-0000-00000B190000}"/>
    <cellStyle name="40% - Accent5 2 5 3 2" xfId="6413" xr:uid="{00000000-0005-0000-0000-00000C190000}"/>
    <cellStyle name="40% - Accent5 2 5 3 3" xfId="6414" xr:uid="{00000000-0005-0000-0000-00000D190000}"/>
    <cellStyle name="40% - Accent5 2 5 3 4" xfId="6415" xr:uid="{00000000-0005-0000-0000-00000E190000}"/>
    <cellStyle name="40% - Accent5 2 5 4" xfId="6416" xr:uid="{00000000-0005-0000-0000-00000F190000}"/>
    <cellStyle name="40% - Accent5 2 5 5" xfId="6417" xr:uid="{00000000-0005-0000-0000-000010190000}"/>
    <cellStyle name="40% - Accent5 2 5 6" xfId="6418" xr:uid="{00000000-0005-0000-0000-000011190000}"/>
    <cellStyle name="40% - Accent5 2 6" xfId="6419" xr:uid="{00000000-0005-0000-0000-000012190000}"/>
    <cellStyle name="40% - Accent5 2 6 2" xfId="6420" xr:uid="{00000000-0005-0000-0000-000013190000}"/>
    <cellStyle name="40% - Accent5 2 6 2 2" xfId="6421" xr:uid="{00000000-0005-0000-0000-000014190000}"/>
    <cellStyle name="40% - Accent5 2 6 2 3" xfId="6422" xr:uid="{00000000-0005-0000-0000-000015190000}"/>
    <cellStyle name="40% - Accent5 2 6 2 4" xfId="6423" xr:uid="{00000000-0005-0000-0000-000016190000}"/>
    <cellStyle name="40% - Accent5 2 6 3" xfId="6424" xr:uid="{00000000-0005-0000-0000-000017190000}"/>
    <cellStyle name="40% - Accent5 2 6 4" xfId="6425" xr:uid="{00000000-0005-0000-0000-000018190000}"/>
    <cellStyle name="40% - Accent5 2 6 5" xfId="6426" xr:uid="{00000000-0005-0000-0000-000019190000}"/>
    <cellStyle name="40% - Accent5 2 7" xfId="6427" xr:uid="{00000000-0005-0000-0000-00001A190000}"/>
    <cellStyle name="40% - Accent5 2 7 2" xfId="6428" xr:uid="{00000000-0005-0000-0000-00001B190000}"/>
    <cellStyle name="40% - Accent5 2 7 3" xfId="6429" xr:uid="{00000000-0005-0000-0000-00001C190000}"/>
    <cellStyle name="40% - Accent5 2 7 4" xfId="6430" xr:uid="{00000000-0005-0000-0000-00001D190000}"/>
    <cellStyle name="40% - Accent5 2 8" xfId="6431" xr:uid="{00000000-0005-0000-0000-00001E190000}"/>
    <cellStyle name="40% - Accent5 2 9" xfId="6432" xr:uid="{00000000-0005-0000-0000-00001F190000}"/>
    <cellStyle name="40% - Accent5 20" xfId="6433" xr:uid="{00000000-0005-0000-0000-000020190000}"/>
    <cellStyle name="40% - Accent5 21" xfId="6434" xr:uid="{00000000-0005-0000-0000-000021190000}"/>
    <cellStyle name="40% - Accent5 3" xfId="6435" xr:uid="{00000000-0005-0000-0000-000022190000}"/>
    <cellStyle name="40% - Accent5 3 2" xfId="6436" xr:uid="{00000000-0005-0000-0000-000023190000}"/>
    <cellStyle name="40% - Accent5 3 3" xfId="6437" xr:uid="{00000000-0005-0000-0000-000024190000}"/>
    <cellStyle name="40% - Accent5 3 4" xfId="6438" xr:uid="{00000000-0005-0000-0000-000025190000}"/>
    <cellStyle name="40% - Accent5 4" xfId="6439" xr:uid="{00000000-0005-0000-0000-000026190000}"/>
    <cellStyle name="40% - Accent5 5" xfId="6440" xr:uid="{00000000-0005-0000-0000-000027190000}"/>
    <cellStyle name="40% - Accent5 5 2" xfId="6441" xr:uid="{00000000-0005-0000-0000-000028190000}"/>
    <cellStyle name="40% - Accent5 5 2 2" xfId="6442" xr:uid="{00000000-0005-0000-0000-000029190000}"/>
    <cellStyle name="40% - Accent5 5 2 2 2" xfId="6443" xr:uid="{00000000-0005-0000-0000-00002A190000}"/>
    <cellStyle name="40% - Accent5 5 2 2 2 2" xfId="6444" xr:uid="{00000000-0005-0000-0000-00002B190000}"/>
    <cellStyle name="40% - Accent5 5 2 2 2 2 2" xfId="6445" xr:uid="{00000000-0005-0000-0000-00002C190000}"/>
    <cellStyle name="40% - Accent5 5 2 2 2 2 3" xfId="6446" xr:uid="{00000000-0005-0000-0000-00002D190000}"/>
    <cellStyle name="40% - Accent5 5 2 2 2 2 4" xfId="6447" xr:uid="{00000000-0005-0000-0000-00002E190000}"/>
    <cellStyle name="40% - Accent5 5 2 2 2 3" xfId="6448" xr:uid="{00000000-0005-0000-0000-00002F190000}"/>
    <cellStyle name="40% - Accent5 5 2 2 2 4" xfId="6449" xr:uid="{00000000-0005-0000-0000-000030190000}"/>
    <cellStyle name="40% - Accent5 5 2 2 2 5" xfId="6450" xr:uid="{00000000-0005-0000-0000-000031190000}"/>
    <cellStyle name="40% - Accent5 5 2 2 3" xfId="6451" xr:uid="{00000000-0005-0000-0000-000032190000}"/>
    <cellStyle name="40% - Accent5 5 2 2 3 2" xfId="6452" xr:uid="{00000000-0005-0000-0000-000033190000}"/>
    <cellStyle name="40% - Accent5 5 2 2 3 3" xfId="6453" xr:uid="{00000000-0005-0000-0000-000034190000}"/>
    <cellStyle name="40% - Accent5 5 2 2 3 4" xfId="6454" xr:uid="{00000000-0005-0000-0000-000035190000}"/>
    <cellStyle name="40% - Accent5 5 2 2 4" xfId="6455" xr:uid="{00000000-0005-0000-0000-000036190000}"/>
    <cellStyle name="40% - Accent5 5 2 2 5" xfId="6456" xr:uid="{00000000-0005-0000-0000-000037190000}"/>
    <cellStyle name="40% - Accent5 5 2 2 6" xfId="6457" xr:uid="{00000000-0005-0000-0000-000038190000}"/>
    <cellStyle name="40% - Accent5 5 2 3" xfId="6458" xr:uid="{00000000-0005-0000-0000-000039190000}"/>
    <cellStyle name="40% - Accent5 5 2 3 2" xfId="6459" xr:uid="{00000000-0005-0000-0000-00003A190000}"/>
    <cellStyle name="40% - Accent5 5 2 3 2 2" xfId="6460" xr:uid="{00000000-0005-0000-0000-00003B190000}"/>
    <cellStyle name="40% - Accent5 5 2 3 2 3" xfId="6461" xr:uid="{00000000-0005-0000-0000-00003C190000}"/>
    <cellStyle name="40% - Accent5 5 2 3 2 4" xfId="6462" xr:uid="{00000000-0005-0000-0000-00003D190000}"/>
    <cellStyle name="40% - Accent5 5 2 3 3" xfId="6463" xr:uid="{00000000-0005-0000-0000-00003E190000}"/>
    <cellStyle name="40% - Accent5 5 2 3 4" xfId="6464" xr:uid="{00000000-0005-0000-0000-00003F190000}"/>
    <cellStyle name="40% - Accent5 5 2 3 5" xfId="6465" xr:uid="{00000000-0005-0000-0000-000040190000}"/>
    <cellStyle name="40% - Accent5 5 2 4" xfId="6466" xr:uid="{00000000-0005-0000-0000-000041190000}"/>
    <cellStyle name="40% - Accent5 5 2 4 2" xfId="6467" xr:uid="{00000000-0005-0000-0000-000042190000}"/>
    <cellStyle name="40% - Accent5 5 2 4 2 2" xfId="6468" xr:uid="{00000000-0005-0000-0000-000043190000}"/>
    <cellStyle name="40% - Accent5 5 2 4 2 3" xfId="6469" xr:uid="{00000000-0005-0000-0000-000044190000}"/>
    <cellStyle name="40% - Accent5 5 2 4 2 4" xfId="6470" xr:uid="{00000000-0005-0000-0000-000045190000}"/>
    <cellStyle name="40% - Accent5 5 2 4 3" xfId="6471" xr:uid="{00000000-0005-0000-0000-000046190000}"/>
    <cellStyle name="40% - Accent5 5 2 4 4" xfId="6472" xr:uid="{00000000-0005-0000-0000-000047190000}"/>
    <cellStyle name="40% - Accent5 5 2 4 5" xfId="6473" xr:uid="{00000000-0005-0000-0000-000048190000}"/>
    <cellStyle name="40% - Accent5 5 2 5" xfId="6474" xr:uid="{00000000-0005-0000-0000-000049190000}"/>
    <cellStyle name="40% - Accent5 5 2 5 2" xfId="6475" xr:uid="{00000000-0005-0000-0000-00004A190000}"/>
    <cellStyle name="40% - Accent5 5 2 5 3" xfId="6476" xr:uid="{00000000-0005-0000-0000-00004B190000}"/>
    <cellStyle name="40% - Accent5 5 2 5 4" xfId="6477" xr:uid="{00000000-0005-0000-0000-00004C190000}"/>
    <cellStyle name="40% - Accent5 5 2 6" xfId="6478" xr:uid="{00000000-0005-0000-0000-00004D190000}"/>
    <cellStyle name="40% - Accent5 5 2 7" xfId="6479" xr:uid="{00000000-0005-0000-0000-00004E190000}"/>
    <cellStyle name="40% - Accent5 5 2 8" xfId="6480" xr:uid="{00000000-0005-0000-0000-00004F190000}"/>
    <cellStyle name="40% - Accent5 5 3" xfId="6481" xr:uid="{00000000-0005-0000-0000-000050190000}"/>
    <cellStyle name="40% - Accent5 5 3 2" xfId="6482" xr:uid="{00000000-0005-0000-0000-000051190000}"/>
    <cellStyle name="40% - Accent5 5 3 2 2" xfId="6483" xr:uid="{00000000-0005-0000-0000-000052190000}"/>
    <cellStyle name="40% - Accent5 5 3 2 2 2" xfId="6484" xr:uid="{00000000-0005-0000-0000-000053190000}"/>
    <cellStyle name="40% - Accent5 5 3 2 2 3" xfId="6485" xr:uid="{00000000-0005-0000-0000-000054190000}"/>
    <cellStyle name="40% - Accent5 5 3 2 2 4" xfId="6486" xr:uid="{00000000-0005-0000-0000-000055190000}"/>
    <cellStyle name="40% - Accent5 5 3 2 3" xfId="6487" xr:uid="{00000000-0005-0000-0000-000056190000}"/>
    <cellStyle name="40% - Accent5 5 3 2 4" xfId="6488" xr:uid="{00000000-0005-0000-0000-000057190000}"/>
    <cellStyle name="40% - Accent5 5 3 2 5" xfId="6489" xr:uid="{00000000-0005-0000-0000-000058190000}"/>
    <cellStyle name="40% - Accent5 5 3 3" xfId="6490" xr:uid="{00000000-0005-0000-0000-000059190000}"/>
    <cellStyle name="40% - Accent5 5 3 3 2" xfId="6491" xr:uid="{00000000-0005-0000-0000-00005A190000}"/>
    <cellStyle name="40% - Accent5 5 3 3 3" xfId="6492" xr:uid="{00000000-0005-0000-0000-00005B190000}"/>
    <cellStyle name="40% - Accent5 5 3 3 4" xfId="6493" xr:uid="{00000000-0005-0000-0000-00005C190000}"/>
    <cellStyle name="40% - Accent5 5 3 4" xfId="6494" xr:uid="{00000000-0005-0000-0000-00005D190000}"/>
    <cellStyle name="40% - Accent5 5 3 5" xfId="6495" xr:uid="{00000000-0005-0000-0000-00005E190000}"/>
    <cellStyle name="40% - Accent5 5 3 6" xfId="6496" xr:uid="{00000000-0005-0000-0000-00005F190000}"/>
    <cellStyle name="40% - Accent5 5 4" xfId="6497" xr:uid="{00000000-0005-0000-0000-000060190000}"/>
    <cellStyle name="40% - Accent5 5 4 2" xfId="6498" xr:uid="{00000000-0005-0000-0000-000061190000}"/>
    <cellStyle name="40% - Accent5 5 4 2 2" xfId="6499" xr:uid="{00000000-0005-0000-0000-000062190000}"/>
    <cellStyle name="40% - Accent5 5 4 2 3" xfId="6500" xr:uid="{00000000-0005-0000-0000-000063190000}"/>
    <cellStyle name="40% - Accent5 5 4 2 4" xfId="6501" xr:uid="{00000000-0005-0000-0000-000064190000}"/>
    <cellStyle name="40% - Accent5 5 4 3" xfId="6502" xr:uid="{00000000-0005-0000-0000-000065190000}"/>
    <cellStyle name="40% - Accent5 5 4 4" xfId="6503" xr:uid="{00000000-0005-0000-0000-000066190000}"/>
    <cellStyle name="40% - Accent5 5 4 5" xfId="6504" xr:uid="{00000000-0005-0000-0000-000067190000}"/>
    <cellStyle name="40% - Accent5 5 5" xfId="6505" xr:uid="{00000000-0005-0000-0000-000068190000}"/>
    <cellStyle name="40% - Accent5 5 5 2" xfId="6506" xr:uid="{00000000-0005-0000-0000-000069190000}"/>
    <cellStyle name="40% - Accent5 5 5 2 2" xfId="6507" xr:uid="{00000000-0005-0000-0000-00006A190000}"/>
    <cellStyle name="40% - Accent5 5 5 2 3" xfId="6508" xr:uid="{00000000-0005-0000-0000-00006B190000}"/>
    <cellStyle name="40% - Accent5 5 5 2 4" xfId="6509" xr:uid="{00000000-0005-0000-0000-00006C190000}"/>
    <cellStyle name="40% - Accent5 5 5 3" xfId="6510" xr:uid="{00000000-0005-0000-0000-00006D190000}"/>
    <cellStyle name="40% - Accent5 5 5 4" xfId="6511" xr:uid="{00000000-0005-0000-0000-00006E190000}"/>
    <cellStyle name="40% - Accent5 5 5 5" xfId="6512" xr:uid="{00000000-0005-0000-0000-00006F190000}"/>
    <cellStyle name="40% - Accent5 5 6" xfId="6513" xr:uid="{00000000-0005-0000-0000-000070190000}"/>
    <cellStyle name="40% - Accent5 5 6 2" xfId="6514" xr:uid="{00000000-0005-0000-0000-000071190000}"/>
    <cellStyle name="40% - Accent5 5 6 3" xfId="6515" xr:uid="{00000000-0005-0000-0000-000072190000}"/>
    <cellStyle name="40% - Accent5 5 6 4" xfId="6516" xr:uid="{00000000-0005-0000-0000-000073190000}"/>
    <cellStyle name="40% - Accent5 5 7" xfId="6517" xr:uid="{00000000-0005-0000-0000-000074190000}"/>
    <cellStyle name="40% - Accent5 5 8" xfId="6518" xr:uid="{00000000-0005-0000-0000-000075190000}"/>
    <cellStyle name="40% - Accent5 5 9" xfId="6519" xr:uid="{00000000-0005-0000-0000-000076190000}"/>
    <cellStyle name="40% - Accent5 6" xfId="6520" xr:uid="{00000000-0005-0000-0000-000077190000}"/>
    <cellStyle name="40% - Accent5 6 2" xfId="6521" xr:uid="{00000000-0005-0000-0000-000078190000}"/>
    <cellStyle name="40% - Accent5 6 2 2" xfId="6522" xr:uid="{00000000-0005-0000-0000-000079190000}"/>
    <cellStyle name="40% - Accent5 6 2 2 2" xfId="6523" xr:uid="{00000000-0005-0000-0000-00007A190000}"/>
    <cellStyle name="40% - Accent5 6 2 2 2 2" xfId="6524" xr:uid="{00000000-0005-0000-0000-00007B190000}"/>
    <cellStyle name="40% - Accent5 6 2 2 2 2 2" xfId="6525" xr:uid="{00000000-0005-0000-0000-00007C190000}"/>
    <cellStyle name="40% - Accent5 6 2 2 2 2 3" xfId="6526" xr:uid="{00000000-0005-0000-0000-00007D190000}"/>
    <cellStyle name="40% - Accent5 6 2 2 2 2 4" xfId="6527" xr:uid="{00000000-0005-0000-0000-00007E190000}"/>
    <cellStyle name="40% - Accent5 6 2 2 2 3" xfId="6528" xr:uid="{00000000-0005-0000-0000-00007F190000}"/>
    <cellStyle name="40% - Accent5 6 2 2 2 4" xfId="6529" xr:uid="{00000000-0005-0000-0000-000080190000}"/>
    <cellStyle name="40% - Accent5 6 2 2 2 5" xfId="6530" xr:uid="{00000000-0005-0000-0000-000081190000}"/>
    <cellStyle name="40% - Accent5 6 2 2 3" xfId="6531" xr:uid="{00000000-0005-0000-0000-000082190000}"/>
    <cellStyle name="40% - Accent5 6 2 2 3 2" xfId="6532" xr:uid="{00000000-0005-0000-0000-000083190000}"/>
    <cellStyle name="40% - Accent5 6 2 2 3 3" xfId="6533" xr:uid="{00000000-0005-0000-0000-000084190000}"/>
    <cellStyle name="40% - Accent5 6 2 2 3 4" xfId="6534" xr:uid="{00000000-0005-0000-0000-000085190000}"/>
    <cellStyle name="40% - Accent5 6 2 2 4" xfId="6535" xr:uid="{00000000-0005-0000-0000-000086190000}"/>
    <cellStyle name="40% - Accent5 6 2 2 5" xfId="6536" xr:uid="{00000000-0005-0000-0000-000087190000}"/>
    <cellStyle name="40% - Accent5 6 2 2 6" xfId="6537" xr:uid="{00000000-0005-0000-0000-000088190000}"/>
    <cellStyle name="40% - Accent5 6 2 3" xfId="6538" xr:uid="{00000000-0005-0000-0000-000089190000}"/>
    <cellStyle name="40% - Accent5 6 2 3 2" xfId="6539" xr:uid="{00000000-0005-0000-0000-00008A190000}"/>
    <cellStyle name="40% - Accent5 6 2 3 2 2" xfId="6540" xr:uid="{00000000-0005-0000-0000-00008B190000}"/>
    <cellStyle name="40% - Accent5 6 2 3 2 3" xfId="6541" xr:uid="{00000000-0005-0000-0000-00008C190000}"/>
    <cellStyle name="40% - Accent5 6 2 3 2 4" xfId="6542" xr:uid="{00000000-0005-0000-0000-00008D190000}"/>
    <cellStyle name="40% - Accent5 6 2 3 3" xfId="6543" xr:uid="{00000000-0005-0000-0000-00008E190000}"/>
    <cellStyle name="40% - Accent5 6 2 3 4" xfId="6544" xr:uid="{00000000-0005-0000-0000-00008F190000}"/>
    <cellStyle name="40% - Accent5 6 2 3 5" xfId="6545" xr:uid="{00000000-0005-0000-0000-000090190000}"/>
    <cellStyle name="40% - Accent5 6 2 4" xfId="6546" xr:uid="{00000000-0005-0000-0000-000091190000}"/>
    <cellStyle name="40% - Accent5 6 2 4 2" xfId="6547" xr:uid="{00000000-0005-0000-0000-000092190000}"/>
    <cellStyle name="40% - Accent5 6 2 4 2 2" xfId="6548" xr:uid="{00000000-0005-0000-0000-000093190000}"/>
    <cellStyle name="40% - Accent5 6 2 4 2 3" xfId="6549" xr:uid="{00000000-0005-0000-0000-000094190000}"/>
    <cellStyle name="40% - Accent5 6 2 4 2 4" xfId="6550" xr:uid="{00000000-0005-0000-0000-000095190000}"/>
    <cellStyle name="40% - Accent5 6 2 4 3" xfId="6551" xr:uid="{00000000-0005-0000-0000-000096190000}"/>
    <cellStyle name="40% - Accent5 6 2 4 4" xfId="6552" xr:uid="{00000000-0005-0000-0000-000097190000}"/>
    <cellStyle name="40% - Accent5 6 2 4 5" xfId="6553" xr:uid="{00000000-0005-0000-0000-000098190000}"/>
    <cellStyle name="40% - Accent5 6 2 5" xfId="6554" xr:uid="{00000000-0005-0000-0000-000099190000}"/>
    <cellStyle name="40% - Accent5 6 2 5 2" xfId="6555" xr:uid="{00000000-0005-0000-0000-00009A190000}"/>
    <cellStyle name="40% - Accent5 6 2 5 3" xfId="6556" xr:uid="{00000000-0005-0000-0000-00009B190000}"/>
    <cellStyle name="40% - Accent5 6 2 5 4" xfId="6557" xr:uid="{00000000-0005-0000-0000-00009C190000}"/>
    <cellStyle name="40% - Accent5 6 2 6" xfId="6558" xr:uid="{00000000-0005-0000-0000-00009D190000}"/>
    <cellStyle name="40% - Accent5 6 2 7" xfId="6559" xr:uid="{00000000-0005-0000-0000-00009E190000}"/>
    <cellStyle name="40% - Accent5 6 2 8" xfId="6560" xr:uid="{00000000-0005-0000-0000-00009F190000}"/>
    <cellStyle name="40% - Accent5 6 3" xfId="6561" xr:uid="{00000000-0005-0000-0000-0000A0190000}"/>
    <cellStyle name="40% - Accent5 6 3 2" xfId="6562" xr:uid="{00000000-0005-0000-0000-0000A1190000}"/>
    <cellStyle name="40% - Accent5 6 3 2 2" xfId="6563" xr:uid="{00000000-0005-0000-0000-0000A2190000}"/>
    <cellStyle name="40% - Accent5 6 3 2 2 2" xfId="6564" xr:uid="{00000000-0005-0000-0000-0000A3190000}"/>
    <cellStyle name="40% - Accent5 6 3 2 2 3" xfId="6565" xr:uid="{00000000-0005-0000-0000-0000A4190000}"/>
    <cellStyle name="40% - Accent5 6 3 2 2 4" xfId="6566" xr:uid="{00000000-0005-0000-0000-0000A5190000}"/>
    <cellStyle name="40% - Accent5 6 3 2 3" xfId="6567" xr:uid="{00000000-0005-0000-0000-0000A6190000}"/>
    <cellStyle name="40% - Accent5 6 3 2 4" xfId="6568" xr:uid="{00000000-0005-0000-0000-0000A7190000}"/>
    <cellStyle name="40% - Accent5 6 3 2 5" xfId="6569" xr:uid="{00000000-0005-0000-0000-0000A8190000}"/>
    <cellStyle name="40% - Accent5 6 3 3" xfId="6570" xr:uid="{00000000-0005-0000-0000-0000A9190000}"/>
    <cellStyle name="40% - Accent5 6 3 3 2" xfId="6571" xr:uid="{00000000-0005-0000-0000-0000AA190000}"/>
    <cellStyle name="40% - Accent5 6 3 3 3" xfId="6572" xr:uid="{00000000-0005-0000-0000-0000AB190000}"/>
    <cellStyle name="40% - Accent5 6 3 3 4" xfId="6573" xr:uid="{00000000-0005-0000-0000-0000AC190000}"/>
    <cellStyle name="40% - Accent5 6 3 4" xfId="6574" xr:uid="{00000000-0005-0000-0000-0000AD190000}"/>
    <cellStyle name="40% - Accent5 6 3 5" xfId="6575" xr:uid="{00000000-0005-0000-0000-0000AE190000}"/>
    <cellStyle name="40% - Accent5 6 3 6" xfId="6576" xr:uid="{00000000-0005-0000-0000-0000AF190000}"/>
    <cellStyle name="40% - Accent5 6 4" xfId="6577" xr:uid="{00000000-0005-0000-0000-0000B0190000}"/>
    <cellStyle name="40% - Accent5 6 4 2" xfId="6578" xr:uid="{00000000-0005-0000-0000-0000B1190000}"/>
    <cellStyle name="40% - Accent5 6 4 2 2" xfId="6579" xr:uid="{00000000-0005-0000-0000-0000B2190000}"/>
    <cellStyle name="40% - Accent5 6 4 2 3" xfId="6580" xr:uid="{00000000-0005-0000-0000-0000B3190000}"/>
    <cellStyle name="40% - Accent5 6 4 2 4" xfId="6581" xr:uid="{00000000-0005-0000-0000-0000B4190000}"/>
    <cellStyle name="40% - Accent5 6 4 3" xfId="6582" xr:uid="{00000000-0005-0000-0000-0000B5190000}"/>
    <cellStyle name="40% - Accent5 6 4 4" xfId="6583" xr:uid="{00000000-0005-0000-0000-0000B6190000}"/>
    <cellStyle name="40% - Accent5 6 4 5" xfId="6584" xr:uid="{00000000-0005-0000-0000-0000B7190000}"/>
    <cellStyle name="40% - Accent5 6 5" xfId="6585" xr:uid="{00000000-0005-0000-0000-0000B8190000}"/>
    <cellStyle name="40% - Accent5 6 5 2" xfId="6586" xr:uid="{00000000-0005-0000-0000-0000B9190000}"/>
    <cellStyle name="40% - Accent5 6 5 2 2" xfId="6587" xr:uid="{00000000-0005-0000-0000-0000BA190000}"/>
    <cellStyle name="40% - Accent5 6 5 2 3" xfId="6588" xr:uid="{00000000-0005-0000-0000-0000BB190000}"/>
    <cellStyle name="40% - Accent5 6 5 2 4" xfId="6589" xr:uid="{00000000-0005-0000-0000-0000BC190000}"/>
    <cellStyle name="40% - Accent5 6 5 3" xfId="6590" xr:uid="{00000000-0005-0000-0000-0000BD190000}"/>
    <cellStyle name="40% - Accent5 6 5 4" xfId="6591" xr:uid="{00000000-0005-0000-0000-0000BE190000}"/>
    <cellStyle name="40% - Accent5 6 5 5" xfId="6592" xr:uid="{00000000-0005-0000-0000-0000BF190000}"/>
    <cellStyle name="40% - Accent5 6 6" xfId="6593" xr:uid="{00000000-0005-0000-0000-0000C0190000}"/>
    <cellStyle name="40% - Accent5 6 6 2" xfId="6594" xr:uid="{00000000-0005-0000-0000-0000C1190000}"/>
    <cellStyle name="40% - Accent5 6 6 3" xfId="6595" xr:uid="{00000000-0005-0000-0000-0000C2190000}"/>
    <cellStyle name="40% - Accent5 6 6 4" xfId="6596" xr:uid="{00000000-0005-0000-0000-0000C3190000}"/>
    <cellStyle name="40% - Accent5 6 7" xfId="6597" xr:uid="{00000000-0005-0000-0000-0000C4190000}"/>
    <cellStyle name="40% - Accent5 6 8" xfId="6598" xr:uid="{00000000-0005-0000-0000-0000C5190000}"/>
    <cellStyle name="40% - Accent5 6 9" xfId="6599" xr:uid="{00000000-0005-0000-0000-0000C6190000}"/>
    <cellStyle name="40% - Accent5 7" xfId="6600" xr:uid="{00000000-0005-0000-0000-0000C7190000}"/>
    <cellStyle name="40% - Accent5 7 2" xfId="6601" xr:uid="{00000000-0005-0000-0000-0000C8190000}"/>
    <cellStyle name="40% - Accent5 7 3" xfId="6602" xr:uid="{00000000-0005-0000-0000-0000C9190000}"/>
    <cellStyle name="40% - Accent5 7 3 2" xfId="6603" xr:uid="{00000000-0005-0000-0000-0000CA190000}"/>
    <cellStyle name="40% - Accent5 7 3 2 2" xfId="6604" xr:uid="{00000000-0005-0000-0000-0000CB190000}"/>
    <cellStyle name="40% - Accent5 7 3 2 2 2" xfId="6605" xr:uid="{00000000-0005-0000-0000-0000CC190000}"/>
    <cellStyle name="40% - Accent5 7 3 2 2 3" xfId="6606" xr:uid="{00000000-0005-0000-0000-0000CD190000}"/>
    <cellStyle name="40% - Accent5 7 3 2 2 4" xfId="6607" xr:uid="{00000000-0005-0000-0000-0000CE190000}"/>
    <cellStyle name="40% - Accent5 7 3 2 3" xfId="6608" xr:uid="{00000000-0005-0000-0000-0000CF190000}"/>
    <cellStyle name="40% - Accent5 7 3 2 4" xfId="6609" xr:uid="{00000000-0005-0000-0000-0000D0190000}"/>
    <cellStyle name="40% - Accent5 7 3 2 5" xfId="6610" xr:uid="{00000000-0005-0000-0000-0000D1190000}"/>
    <cellStyle name="40% - Accent5 7 3 3" xfId="6611" xr:uid="{00000000-0005-0000-0000-0000D2190000}"/>
    <cellStyle name="40% - Accent5 7 3 3 2" xfId="6612" xr:uid="{00000000-0005-0000-0000-0000D3190000}"/>
    <cellStyle name="40% - Accent5 7 3 3 3" xfId="6613" xr:uid="{00000000-0005-0000-0000-0000D4190000}"/>
    <cellStyle name="40% - Accent5 7 3 3 4" xfId="6614" xr:uid="{00000000-0005-0000-0000-0000D5190000}"/>
    <cellStyle name="40% - Accent5 7 3 4" xfId="6615" xr:uid="{00000000-0005-0000-0000-0000D6190000}"/>
    <cellStyle name="40% - Accent5 7 3 5" xfId="6616" xr:uid="{00000000-0005-0000-0000-0000D7190000}"/>
    <cellStyle name="40% - Accent5 7 3 6" xfId="6617" xr:uid="{00000000-0005-0000-0000-0000D8190000}"/>
    <cellStyle name="40% - Accent5 7 4" xfId="6618" xr:uid="{00000000-0005-0000-0000-0000D9190000}"/>
    <cellStyle name="40% - Accent5 7 4 2" xfId="6619" xr:uid="{00000000-0005-0000-0000-0000DA190000}"/>
    <cellStyle name="40% - Accent5 7 4 2 2" xfId="6620" xr:uid="{00000000-0005-0000-0000-0000DB190000}"/>
    <cellStyle name="40% - Accent5 7 4 2 3" xfId="6621" xr:uid="{00000000-0005-0000-0000-0000DC190000}"/>
    <cellStyle name="40% - Accent5 7 4 2 4" xfId="6622" xr:uid="{00000000-0005-0000-0000-0000DD190000}"/>
    <cellStyle name="40% - Accent5 7 4 3" xfId="6623" xr:uid="{00000000-0005-0000-0000-0000DE190000}"/>
    <cellStyle name="40% - Accent5 7 4 4" xfId="6624" xr:uid="{00000000-0005-0000-0000-0000DF190000}"/>
    <cellStyle name="40% - Accent5 7 4 5" xfId="6625" xr:uid="{00000000-0005-0000-0000-0000E0190000}"/>
    <cellStyle name="40% - Accent5 7 5" xfId="6626" xr:uid="{00000000-0005-0000-0000-0000E1190000}"/>
    <cellStyle name="40% - Accent5 7 5 2" xfId="6627" xr:uid="{00000000-0005-0000-0000-0000E2190000}"/>
    <cellStyle name="40% - Accent5 7 5 2 2" xfId="6628" xr:uid="{00000000-0005-0000-0000-0000E3190000}"/>
    <cellStyle name="40% - Accent5 7 5 2 3" xfId="6629" xr:uid="{00000000-0005-0000-0000-0000E4190000}"/>
    <cellStyle name="40% - Accent5 7 5 2 4" xfId="6630" xr:uid="{00000000-0005-0000-0000-0000E5190000}"/>
    <cellStyle name="40% - Accent5 7 5 3" xfId="6631" xr:uid="{00000000-0005-0000-0000-0000E6190000}"/>
    <cellStyle name="40% - Accent5 7 5 4" xfId="6632" xr:uid="{00000000-0005-0000-0000-0000E7190000}"/>
    <cellStyle name="40% - Accent5 7 5 5" xfId="6633" xr:uid="{00000000-0005-0000-0000-0000E8190000}"/>
    <cellStyle name="40% - Accent5 7 6" xfId="6634" xr:uid="{00000000-0005-0000-0000-0000E9190000}"/>
    <cellStyle name="40% - Accent5 7 6 2" xfId="6635" xr:uid="{00000000-0005-0000-0000-0000EA190000}"/>
    <cellStyle name="40% - Accent5 7 6 3" xfId="6636" xr:uid="{00000000-0005-0000-0000-0000EB190000}"/>
    <cellStyle name="40% - Accent5 7 6 4" xfId="6637" xr:uid="{00000000-0005-0000-0000-0000EC190000}"/>
    <cellStyle name="40% - Accent5 7 7" xfId="6638" xr:uid="{00000000-0005-0000-0000-0000ED190000}"/>
    <cellStyle name="40% - Accent5 7 8" xfId="6639" xr:uid="{00000000-0005-0000-0000-0000EE190000}"/>
    <cellStyle name="40% - Accent5 7 9" xfId="6640" xr:uid="{00000000-0005-0000-0000-0000EF190000}"/>
    <cellStyle name="40% - Accent5 8" xfId="6641" xr:uid="{00000000-0005-0000-0000-0000F0190000}"/>
    <cellStyle name="40% - Accent5 8 2" xfId="6642" xr:uid="{00000000-0005-0000-0000-0000F1190000}"/>
    <cellStyle name="40% - Accent5 8 2 2" xfId="6643" xr:uid="{00000000-0005-0000-0000-0000F2190000}"/>
    <cellStyle name="40% - Accent5 8 2 2 2" xfId="6644" xr:uid="{00000000-0005-0000-0000-0000F3190000}"/>
    <cellStyle name="40% - Accent5 8 2 2 2 2" xfId="6645" xr:uid="{00000000-0005-0000-0000-0000F4190000}"/>
    <cellStyle name="40% - Accent5 8 2 2 2 3" xfId="6646" xr:uid="{00000000-0005-0000-0000-0000F5190000}"/>
    <cellStyle name="40% - Accent5 8 2 2 2 4" xfId="6647" xr:uid="{00000000-0005-0000-0000-0000F6190000}"/>
    <cellStyle name="40% - Accent5 8 2 2 3" xfId="6648" xr:uid="{00000000-0005-0000-0000-0000F7190000}"/>
    <cellStyle name="40% - Accent5 8 2 2 4" xfId="6649" xr:uid="{00000000-0005-0000-0000-0000F8190000}"/>
    <cellStyle name="40% - Accent5 8 2 2 5" xfId="6650" xr:uid="{00000000-0005-0000-0000-0000F9190000}"/>
    <cellStyle name="40% - Accent5 8 2 3" xfId="6651" xr:uid="{00000000-0005-0000-0000-0000FA190000}"/>
    <cellStyle name="40% - Accent5 8 2 3 2" xfId="6652" xr:uid="{00000000-0005-0000-0000-0000FB190000}"/>
    <cellStyle name="40% - Accent5 8 2 3 3" xfId="6653" xr:uid="{00000000-0005-0000-0000-0000FC190000}"/>
    <cellStyle name="40% - Accent5 8 2 3 4" xfId="6654" xr:uid="{00000000-0005-0000-0000-0000FD190000}"/>
    <cellStyle name="40% - Accent5 8 2 4" xfId="6655" xr:uid="{00000000-0005-0000-0000-0000FE190000}"/>
    <cellStyle name="40% - Accent5 8 2 5" xfId="6656" xr:uid="{00000000-0005-0000-0000-0000FF190000}"/>
    <cellStyle name="40% - Accent5 8 2 6" xfId="6657" xr:uid="{00000000-0005-0000-0000-0000001A0000}"/>
    <cellStyle name="40% - Accent5 8 3" xfId="6658" xr:uid="{00000000-0005-0000-0000-0000011A0000}"/>
    <cellStyle name="40% - Accent5 8 3 2" xfId="6659" xr:uid="{00000000-0005-0000-0000-0000021A0000}"/>
    <cellStyle name="40% - Accent5 8 3 2 2" xfId="6660" xr:uid="{00000000-0005-0000-0000-0000031A0000}"/>
    <cellStyle name="40% - Accent5 8 3 2 3" xfId="6661" xr:uid="{00000000-0005-0000-0000-0000041A0000}"/>
    <cellStyle name="40% - Accent5 8 3 2 4" xfId="6662" xr:uid="{00000000-0005-0000-0000-0000051A0000}"/>
    <cellStyle name="40% - Accent5 8 3 3" xfId="6663" xr:uid="{00000000-0005-0000-0000-0000061A0000}"/>
    <cellStyle name="40% - Accent5 8 3 4" xfId="6664" xr:uid="{00000000-0005-0000-0000-0000071A0000}"/>
    <cellStyle name="40% - Accent5 8 3 5" xfId="6665" xr:uid="{00000000-0005-0000-0000-0000081A0000}"/>
    <cellStyle name="40% - Accent5 8 4" xfId="6666" xr:uid="{00000000-0005-0000-0000-0000091A0000}"/>
    <cellStyle name="40% - Accent5 8 4 2" xfId="6667" xr:uid="{00000000-0005-0000-0000-00000A1A0000}"/>
    <cellStyle name="40% - Accent5 8 4 2 2" xfId="6668" xr:uid="{00000000-0005-0000-0000-00000B1A0000}"/>
    <cellStyle name="40% - Accent5 8 4 2 3" xfId="6669" xr:uid="{00000000-0005-0000-0000-00000C1A0000}"/>
    <cellStyle name="40% - Accent5 8 4 2 4" xfId="6670" xr:uid="{00000000-0005-0000-0000-00000D1A0000}"/>
    <cellStyle name="40% - Accent5 8 4 3" xfId="6671" xr:uid="{00000000-0005-0000-0000-00000E1A0000}"/>
    <cellStyle name="40% - Accent5 8 4 4" xfId="6672" xr:uid="{00000000-0005-0000-0000-00000F1A0000}"/>
    <cellStyle name="40% - Accent5 8 4 5" xfId="6673" xr:uid="{00000000-0005-0000-0000-0000101A0000}"/>
    <cellStyle name="40% - Accent5 8 5" xfId="6674" xr:uid="{00000000-0005-0000-0000-0000111A0000}"/>
    <cellStyle name="40% - Accent5 8 5 2" xfId="6675" xr:uid="{00000000-0005-0000-0000-0000121A0000}"/>
    <cellStyle name="40% - Accent5 8 5 3" xfId="6676" xr:uid="{00000000-0005-0000-0000-0000131A0000}"/>
    <cellStyle name="40% - Accent5 8 5 4" xfId="6677" xr:uid="{00000000-0005-0000-0000-0000141A0000}"/>
    <cellStyle name="40% - Accent5 8 6" xfId="6678" xr:uid="{00000000-0005-0000-0000-0000151A0000}"/>
    <cellStyle name="40% - Accent5 8 7" xfId="6679" xr:uid="{00000000-0005-0000-0000-0000161A0000}"/>
    <cellStyle name="40% - Accent5 8 8" xfId="6680" xr:uid="{00000000-0005-0000-0000-0000171A0000}"/>
    <cellStyle name="40% - Accent5 9" xfId="6681" xr:uid="{00000000-0005-0000-0000-0000181A0000}"/>
    <cellStyle name="40% - Accent5 9 2" xfId="6682" xr:uid="{00000000-0005-0000-0000-0000191A0000}"/>
    <cellStyle name="40% - Accent5 9 2 2" xfId="6683" xr:uid="{00000000-0005-0000-0000-00001A1A0000}"/>
    <cellStyle name="40% - Accent5 9 2 2 2" xfId="6684" xr:uid="{00000000-0005-0000-0000-00001B1A0000}"/>
    <cellStyle name="40% - Accent5 9 2 2 3" xfId="6685" xr:uid="{00000000-0005-0000-0000-00001C1A0000}"/>
    <cellStyle name="40% - Accent5 9 2 2 4" xfId="6686" xr:uid="{00000000-0005-0000-0000-00001D1A0000}"/>
    <cellStyle name="40% - Accent5 9 2 3" xfId="6687" xr:uid="{00000000-0005-0000-0000-00001E1A0000}"/>
    <cellStyle name="40% - Accent5 9 2 4" xfId="6688" xr:uid="{00000000-0005-0000-0000-00001F1A0000}"/>
    <cellStyle name="40% - Accent5 9 2 5" xfId="6689" xr:uid="{00000000-0005-0000-0000-0000201A0000}"/>
    <cellStyle name="40% - Accent5 9 3" xfId="6690" xr:uid="{00000000-0005-0000-0000-0000211A0000}"/>
    <cellStyle name="40% - Accent5 9 3 2" xfId="6691" xr:uid="{00000000-0005-0000-0000-0000221A0000}"/>
    <cellStyle name="40% - Accent5 9 3 3" xfId="6692" xr:uid="{00000000-0005-0000-0000-0000231A0000}"/>
    <cellStyle name="40% - Accent5 9 3 4" xfId="6693" xr:uid="{00000000-0005-0000-0000-0000241A0000}"/>
    <cellStyle name="40% - Accent5 9 4" xfId="6694" xr:uid="{00000000-0005-0000-0000-0000251A0000}"/>
    <cellStyle name="40% - Accent5 9 5" xfId="6695" xr:uid="{00000000-0005-0000-0000-0000261A0000}"/>
    <cellStyle name="40% - Accent5 9 6" xfId="6696" xr:uid="{00000000-0005-0000-0000-0000271A0000}"/>
    <cellStyle name="40% - Accent6 10" xfId="6697" xr:uid="{00000000-0005-0000-0000-0000281A0000}"/>
    <cellStyle name="40% - Accent6 10 2" xfId="6698" xr:uid="{00000000-0005-0000-0000-0000291A0000}"/>
    <cellStyle name="40% - Accent6 10 2 2" xfId="6699" xr:uid="{00000000-0005-0000-0000-00002A1A0000}"/>
    <cellStyle name="40% - Accent6 10 2 2 2" xfId="6700" xr:uid="{00000000-0005-0000-0000-00002B1A0000}"/>
    <cellStyle name="40% - Accent6 10 2 2 3" xfId="6701" xr:uid="{00000000-0005-0000-0000-00002C1A0000}"/>
    <cellStyle name="40% - Accent6 10 2 2 4" xfId="6702" xr:uid="{00000000-0005-0000-0000-00002D1A0000}"/>
    <cellStyle name="40% - Accent6 10 2 3" xfId="6703" xr:uid="{00000000-0005-0000-0000-00002E1A0000}"/>
    <cellStyle name="40% - Accent6 10 2 4" xfId="6704" xr:uid="{00000000-0005-0000-0000-00002F1A0000}"/>
    <cellStyle name="40% - Accent6 10 2 5" xfId="6705" xr:uid="{00000000-0005-0000-0000-0000301A0000}"/>
    <cellStyle name="40% - Accent6 10 3" xfId="6706" xr:uid="{00000000-0005-0000-0000-0000311A0000}"/>
    <cellStyle name="40% - Accent6 10 3 2" xfId="6707" xr:uid="{00000000-0005-0000-0000-0000321A0000}"/>
    <cellStyle name="40% - Accent6 10 3 3" xfId="6708" xr:uid="{00000000-0005-0000-0000-0000331A0000}"/>
    <cellStyle name="40% - Accent6 10 3 4" xfId="6709" xr:uid="{00000000-0005-0000-0000-0000341A0000}"/>
    <cellStyle name="40% - Accent6 10 4" xfId="6710" xr:uid="{00000000-0005-0000-0000-0000351A0000}"/>
    <cellStyle name="40% - Accent6 10 5" xfId="6711" xr:uid="{00000000-0005-0000-0000-0000361A0000}"/>
    <cellStyle name="40% - Accent6 10 6" xfId="6712" xr:uid="{00000000-0005-0000-0000-0000371A0000}"/>
    <cellStyle name="40% - Accent6 11" xfId="6713" xr:uid="{00000000-0005-0000-0000-0000381A0000}"/>
    <cellStyle name="40% - Accent6 11 2" xfId="6714" xr:uid="{00000000-0005-0000-0000-0000391A0000}"/>
    <cellStyle name="40% - Accent6 11 2 2" xfId="6715" xr:uid="{00000000-0005-0000-0000-00003A1A0000}"/>
    <cellStyle name="40% - Accent6 11 2 2 2" xfId="6716" xr:uid="{00000000-0005-0000-0000-00003B1A0000}"/>
    <cellStyle name="40% - Accent6 11 2 2 3" xfId="6717" xr:uid="{00000000-0005-0000-0000-00003C1A0000}"/>
    <cellStyle name="40% - Accent6 11 2 2 4" xfId="6718" xr:uid="{00000000-0005-0000-0000-00003D1A0000}"/>
    <cellStyle name="40% - Accent6 11 2 3" xfId="6719" xr:uid="{00000000-0005-0000-0000-00003E1A0000}"/>
    <cellStyle name="40% - Accent6 11 2 4" xfId="6720" xr:uid="{00000000-0005-0000-0000-00003F1A0000}"/>
    <cellStyle name="40% - Accent6 11 2 5" xfId="6721" xr:uid="{00000000-0005-0000-0000-0000401A0000}"/>
    <cellStyle name="40% - Accent6 11 3" xfId="6722" xr:uid="{00000000-0005-0000-0000-0000411A0000}"/>
    <cellStyle name="40% - Accent6 11 3 2" xfId="6723" xr:uid="{00000000-0005-0000-0000-0000421A0000}"/>
    <cellStyle name="40% - Accent6 11 3 3" xfId="6724" xr:uid="{00000000-0005-0000-0000-0000431A0000}"/>
    <cellStyle name="40% - Accent6 11 3 4" xfId="6725" xr:uid="{00000000-0005-0000-0000-0000441A0000}"/>
    <cellStyle name="40% - Accent6 11 4" xfId="6726" xr:uid="{00000000-0005-0000-0000-0000451A0000}"/>
    <cellStyle name="40% - Accent6 11 5" xfId="6727" xr:uid="{00000000-0005-0000-0000-0000461A0000}"/>
    <cellStyle name="40% - Accent6 11 6" xfId="6728" xr:uid="{00000000-0005-0000-0000-0000471A0000}"/>
    <cellStyle name="40% - Accent6 12" xfId="6729" xr:uid="{00000000-0005-0000-0000-0000481A0000}"/>
    <cellStyle name="40% - Accent6 12 2" xfId="6730" xr:uid="{00000000-0005-0000-0000-0000491A0000}"/>
    <cellStyle name="40% - Accent6 12 2 2" xfId="6731" xr:uid="{00000000-0005-0000-0000-00004A1A0000}"/>
    <cellStyle name="40% - Accent6 12 2 2 2" xfId="6732" xr:uid="{00000000-0005-0000-0000-00004B1A0000}"/>
    <cellStyle name="40% - Accent6 12 2 2 3" xfId="6733" xr:uid="{00000000-0005-0000-0000-00004C1A0000}"/>
    <cellStyle name="40% - Accent6 12 2 2 4" xfId="6734" xr:uid="{00000000-0005-0000-0000-00004D1A0000}"/>
    <cellStyle name="40% - Accent6 12 2 3" xfId="6735" xr:uid="{00000000-0005-0000-0000-00004E1A0000}"/>
    <cellStyle name="40% - Accent6 12 2 4" xfId="6736" xr:uid="{00000000-0005-0000-0000-00004F1A0000}"/>
    <cellStyle name="40% - Accent6 12 2 5" xfId="6737" xr:uid="{00000000-0005-0000-0000-0000501A0000}"/>
    <cellStyle name="40% - Accent6 12 3" xfId="6738" xr:uid="{00000000-0005-0000-0000-0000511A0000}"/>
    <cellStyle name="40% - Accent6 12 3 2" xfId="6739" xr:uid="{00000000-0005-0000-0000-0000521A0000}"/>
    <cellStyle name="40% - Accent6 12 3 3" xfId="6740" xr:uid="{00000000-0005-0000-0000-0000531A0000}"/>
    <cellStyle name="40% - Accent6 12 3 4" xfId="6741" xr:uid="{00000000-0005-0000-0000-0000541A0000}"/>
    <cellStyle name="40% - Accent6 12 4" xfId="6742" xr:uid="{00000000-0005-0000-0000-0000551A0000}"/>
    <cellStyle name="40% - Accent6 12 5" xfId="6743" xr:uid="{00000000-0005-0000-0000-0000561A0000}"/>
    <cellStyle name="40% - Accent6 12 6" xfId="6744" xr:uid="{00000000-0005-0000-0000-0000571A0000}"/>
    <cellStyle name="40% - Accent6 13" xfId="6745" xr:uid="{00000000-0005-0000-0000-0000581A0000}"/>
    <cellStyle name="40% - Accent6 13 2" xfId="6746" xr:uid="{00000000-0005-0000-0000-0000591A0000}"/>
    <cellStyle name="40% - Accent6 13 2 2" xfId="6747" xr:uid="{00000000-0005-0000-0000-00005A1A0000}"/>
    <cellStyle name="40% - Accent6 13 2 3" xfId="6748" xr:uid="{00000000-0005-0000-0000-00005B1A0000}"/>
    <cellStyle name="40% - Accent6 13 2 4" xfId="6749" xr:uid="{00000000-0005-0000-0000-00005C1A0000}"/>
    <cellStyle name="40% - Accent6 13 3" xfId="6750" xr:uid="{00000000-0005-0000-0000-00005D1A0000}"/>
    <cellStyle name="40% - Accent6 13 4" xfId="6751" xr:uid="{00000000-0005-0000-0000-00005E1A0000}"/>
    <cellStyle name="40% - Accent6 13 5" xfId="6752" xr:uid="{00000000-0005-0000-0000-00005F1A0000}"/>
    <cellStyle name="40% - Accent6 14" xfId="6753" xr:uid="{00000000-0005-0000-0000-0000601A0000}"/>
    <cellStyle name="40% - Accent6 14 2" xfId="6754" xr:uid="{00000000-0005-0000-0000-0000611A0000}"/>
    <cellStyle name="40% - Accent6 14 2 2" xfId="6755" xr:uid="{00000000-0005-0000-0000-0000621A0000}"/>
    <cellStyle name="40% - Accent6 14 2 3" xfId="6756" xr:uid="{00000000-0005-0000-0000-0000631A0000}"/>
    <cellStyle name="40% - Accent6 14 2 4" xfId="6757" xr:uid="{00000000-0005-0000-0000-0000641A0000}"/>
    <cellStyle name="40% - Accent6 14 3" xfId="6758" xr:uid="{00000000-0005-0000-0000-0000651A0000}"/>
    <cellStyle name="40% - Accent6 14 4" xfId="6759" xr:uid="{00000000-0005-0000-0000-0000661A0000}"/>
    <cellStyle name="40% - Accent6 14 5" xfId="6760" xr:uid="{00000000-0005-0000-0000-0000671A0000}"/>
    <cellStyle name="40% - Accent6 15" xfId="6761" xr:uid="{00000000-0005-0000-0000-0000681A0000}"/>
    <cellStyle name="40% - Accent6 15 2" xfId="6762" xr:uid="{00000000-0005-0000-0000-0000691A0000}"/>
    <cellStyle name="40% - Accent6 15 2 2" xfId="6763" xr:uid="{00000000-0005-0000-0000-00006A1A0000}"/>
    <cellStyle name="40% - Accent6 15 2 3" xfId="6764" xr:uid="{00000000-0005-0000-0000-00006B1A0000}"/>
    <cellStyle name="40% - Accent6 15 2 4" xfId="6765" xr:uid="{00000000-0005-0000-0000-00006C1A0000}"/>
    <cellStyle name="40% - Accent6 15 3" xfId="6766" xr:uid="{00000000-0005-0000-0000-00006D1A0000}"/>
    <cellStyle name="40% - Accent6 15 4" xfId="6767" xr:uid="{00000000-0005-0000-0000-00006E1A0000}"/>
    <cellStyle name="40% - Accent6 15 5" xfId="6768" xr:uid="{00000000-0005-0000-0000-00006F1A0000}"/>
    <cellStyle name="40% - Accent6 16" xfId="6769" xr:uid="{00000000-0005-0000-0000-0000701A0000}"/>
    <cellStyle name="40% - Accent6 16 2" xfId="6770" xr:uid="{00000000-0005-0000-0000-0000711A0000}"/>
    <cellStyle name="40% - Accent6 16 3" xfId="6771" xr:uid="{00000000-0005-0000-0000-0000721A0000}"/>
    <cellStyle name="40% - Accent6 16 4" xfId="6772" xr:uid="{00000000-0005-0000-0000-0000731A0000}"/>
    <cellStyle name="40% - Accent6 17" xfId="6773" xr:uid="{00000000-0005-0000-0000-0000741A0000}"/>
    <cellStyle name="40% - Accent6 17 2" xfId="6774" xr:uid="{00000000-0005-0000-0000-0000751A0000}"/>
    <cellStyle name="40% - Accent6 17 3" xfId="6775" xr:uid="{00000000-0005-0000-0000-0000761A0000}"/>
    <cellStyle name="40% - Accent6 17 4" xfId="6776" xr:uid="{00000000-0005-0000-0000-0000771A0000}"/>
    <cellStyle name="40% - Accent6 18" xfId="6777" xr:uid="{00000000-0005-0000-0000-0000781A0000}"/>
    <cellStyle name="40% - Accent6 18 2" xfId="6778" xr:uid="{00000000-0005-0000-0000-0000791A0000}"/>
    <cellStyle name="40% - Accent6 18 3" xfId="6779" xr:uid="{00000000-0005-0000-0000-00007A1A0000}"/>
    <cellStyle name="40% - Accent6 18 4" xfId="6780" xr:uid="{00000000-0005-0000-0000-00007B1A0000}"/>
    <cellStyle name="40% - Accent6 19" xfId="6781" xr:uid="{00000000-0005-0000-0000-00007C1A0000}"/>
    <cellStyle name="40% - Accent6 19 2" xfId="6782" xr:uid="{00000000-0005-0000-0000-00007D1A0000}"/>
    <cellStyle name="40% - Accent6 19 3" xfId="6783" xr:uid="{00000000-0005-0000-0000-00007E1A0000}"/>
    <cellStyle name="40% - Accent6 2" xfId="6784" xr:uid="{00000000-0005-0000-0000-00007F1A0000}"/>
    <cellStyle name="40% - Accent6 2 2" xfId="6785" xr:uid="{00000000-0005-0000-0000-0000801A0000}"/>
    <cellStyle name="40% - Accent6 2 3" xfId="6786" xr:uid="{00000000-0005-0000-0000-0000811A0000}"/>
    <cellStyle name="40% - Accent6 20" xfId="6787" xr:uid="{00000000-0005-0000-0000-0000821A0000}"/>
    <cellStyle name="40% - Accent6 21" xfId="6788" xr:uid="{00000000-0005-0000-0000-0000831A0000}"/>
    <cellStyle name="40% - Accent6 22" xfId="6789" xr:uid="{00000000-0005-0000-0000-0000841A0000}"/>
    <cellStyle name="40% - Accent6 3" xfId="6790" xr:uid="{00000000-0005-0000-0000-0000851A0000}"/>
    <cellStyle name="40% - Accent6 3 10" xfId="6791" xr:uid="{00000000-0005-0000-0000-0000861A0000}"/>
    <cellStyle name="40% - Accent6 3 2" xfId="6792" xr:uid="{00000000-0005-0000-0000-0000871A0000}"/>
    <cellStyle name="40% - Accent6 3 3" xfId="6793" xr:uid="{00000000-0005-0000-0000-0000881A0000}"/>
    <cellStyle name="40% - Accent6 3 3 10" xfId="6794" xr:uid="{00000000-0005-0000-0000-0000891A0000}"/>
    <cellStyle name="40% - Accent6 3 3 2" xfId="6795" xr:uid="{00000000-0005-0000-0000-00008A1A0000}"/>
    <cellStyle name="40% - Accent6 3 3 2 2" xfId="6796" xr:uid="{00000000-0005-0000-0000-00008B1A0000}"/>
    <cellStyle name="40% - Accent6 3 3 2 2 2" xfId="6797" xr:uid="{00000000-0005-0000-0000-00008C1A0000}"/>
    <cellStyle name="40% - Accent6 3 3 2 2 2 2" xfId="6798" xr:uid="{00000000-0005-0000-0000-00008D1A0000}"/>
    <cellStyle name="40% - Accent6 3 3 2 2 2 2 2" xfId="6799" xr:uid="{00000000-0005-0000-0000-00008E1A0000}"/>
    <cellStyle name="40% - Accent6 3 3 2 2 2 2 2 2" xfId="6800" xr:uid="{00000000-0005-0000-0000-00008F1A0000}"/>
    <cellStyle name="40% - Accent6 3 3 2 2 2 2 2 3" xfId="6801" xr:uid="{00000000-0005-0000-0000-0000901A0000}"/>
    <cellStyle name="40% - Accent6 3 3 2 2 2 2 2 4" xfId="6802" xr:uid="{00000000-0005-0000-0000-0000911A0000}"/>
    <cellStyle name="40% - Accent6 3 3 2 2 2 2 3" xfId="6803" xr:uid="{00000000-0005-0000-0000-0000921A0000}"/>
    <cellStyle name="40% - Accent6 3 3 2 2 2 2 4" xfId="6804" xr:uid="{00000000-0005-0000-0000-0000931A0000}"/>
    <cellStyle name="40% - Accent6 3 3 2 2 2 2 5" xfId="6805" xr:uid="{00000000-0005-0000-0000-0000941A0000}"/>
    <cellStyle name="40% - Accent6 3 3 2 2 2 3" xfId="6806" xr:uid="{00000000-0005-0000-0000-0000951A0000}"/>
    <cellStyle name="40% - Accent6 3 3 2 2 2 3 2" xfId="6807" xr:uid="{00000000-0005-0000-0000-0000961A0000}"/>
    <cellStyle name="40% - Accent6 3 3 2 2 2 3 3" xfId="6808" xr:uid="{00000000-0005-0000-0000-0000971A0000}"/>
    <cellStyle name="40% - Accent6 3 3 2 2 2 3 4" xfId="6809" xr:uid="{00000000-0005-0000-0000-0000981A0000}"/>
    <cellStyle name="40% - Accent6 3 3 2 2 2 4" xfId="6810" xr:uid="{00000000-0005-0000-0000-0000991A0000}"/>
    <cellStyle name="40% - Accent6 3 3 2 2 2 5" xfId="6811" xr:uid="{00000000-0005-0000-0000-00009A1A0000}"/>
    <cellStyle name="40% - Accent6 3 3 2 2 2 6" xfId="6812" xr:uid="{00000000-0005-0000-0000-00009B1A0000}"/>
    <cellStyle name="40% - Accent6 3 3 2 2 3" xfId="6813" xr:uid="{00000000-0005-0000-0000-00009C1A0000}"/>
    <cellStyle name="40% - Accent6 3 3 2 2 3 2" xfId="6814" xr:uid="{00000000-0005-0000-0000-00009D1A0000}"/>
    <cellStyle name="40% - Accent6 3 3 2 2 3 2 2" xfId="6815" xr:uid="{00000000-0005-0000-0000-00009E1A0000}"/>
    <cellStyle name="40% - Accent6 3 3 2 2 3 2 3" xfId="6816" xr:uid="{00000000-0005-0000-0000-00009F1A0000}"/>
    <cellStyle name="40% - Accent6 3 3 2 2 3 2 4" xfId="6817" xr:uid="{00000000-0005-0000-0000-0000A01A0000}"/>
    <cellStyle name="40% - Accent6 3 3 2 2 3 3" xfId="6818" xr:uid="{00000000-0005-0000-0000-0000A11A0000}"/>
    <cellStyle name="40% - Accent6 3 3 2 2 3 4" xfId="6819" xr:uid="{00000000-0005-0000-0000-0000A21A0000}"/>
    <cellStyle name="40% - Accent6 3 3 2 2 3 5" xfId="6820" xr:uid="{00000000-0005-0000-0000-0000A31A0000}"/>
    <cellStyle name="40% - Accent6 3 3 2 2 4" xfId="6821" xr:uid="{00000000-0005-0000-0000-0000A41A0000}"/>
    <cellStyle name="40% - Accent6 3 3 2 2 4 2" xfId="6822" xr:uid="{00000000-0005-0000-0000-0000A51A0000}"/>
    <cellStyle name="40% - Accent6 3 3 2 2 4 2 2" xfId="6823" xr:uid="{00000000-0005-0000-0000-0000A61A0000}"/>
    <cellStyle name="40% - Accent6 3 3 2 2 4 2 3" xfId="6824" xr:uid="{00000000-0005-0000-0000-0000A71A0000}"/>
    <cellStyle name="40% - Accent6 3 3 2 2 4 2 4" xfId="6825" xr:uid="{00000000-0005-0000-0000-0000A81A0000}"/>
    <cellStyle name="40% - Accent6 3 3 2 2 4 3" xfId="6826" xr:uid="{00000000-0005-0000-0000-0000A91A0000}"/>
    <cellStyle name="40% - Accent6 3 3 2 2 4 4" xfId="6827" xr:uid="{00000000-0005-0000-0000-0000AA1A0000}"/>
    <cellStyle name="40% - Accent6 3 3 2 2 4 5" xfId="6828" xr:uid="{00000000-0005-0000-0000-0000AB1A0000}"/>
    <cellStyle name="40% - Accent6 3 3 2 2 5" xfId="6829" xr:uid="{00000000-0005-0000-0000-0000AC1A0000}"/>
    <cellStyle name="40% - Accent6 3 3 2 2 5 2" xfId="6830" xr:uid="{00000000-0005-0000-0000-0000AD1A0000}"/>
    <cellStyle name="40% - Accent6 3 3 2 2 5 3" xfId="6831" xr:uid="{00000000-0005-0000-0000-0000AE1A0000}"/>
    <cellStyle name="40% - Accent6 3 3 2 2 5 4" xfId="6832" xr:uid="{00000000-0005-0000-0000-0000AF1A0000}"/>
    <cellStyle name="40% - Accent6 3 3 2 2 6" xfId="6833" xr:uid="{00000000-0005-0000-0000-0000B01A0000}"/>
    <cellStyle name="40% - Accent6 3 3 2 2 7" xfId="6834" xr:uid="{00000000-0005-0000-0000-0000B11A0000}"/>
    <cellStyle name="40% - Accent6 3 3 2 2 8" xfId="6835" xr:uid="{00000000-0005-0000-0000-0000B21A0000}"/>
    <cellStyle name="40% - Accent6 3 3 2 3" xfId="6836" xr:uid="{00000000-0005-0000-0000-0000B31A0000}"/>
    <cellStyle name="40% - Accent6 3 3 2 3 2" xfId="6837" xr:uid="{00000000-0005-0000-0000-0000B41A0000}"/>
    <cellStyle name="40% - Accent6 3 3 2 3 2 2" xfId="6838" xr:uid="{00000000-0005-0000-0000-0000B51A0000}"/>
    <cellStyle name="40% - Accent6 3 3 2 3 2 2 2" xfId="6839" xr:uid="{00000000-0005-0000-0000-0000B61A0000}"/>
    <cellStyle name="40% - Accent6 3 3 2 3 2 2 3" xfId="6840" xr:uid="{00000000-0005-0000-0000-0000B71A0000}"/>
    <cellStyle name="40% - Accent6 3 3 2 3 2 2 4" xfId="6841" xr:uid="{00000000-0005-0000-0000-0000B81A0000}"/>
    <cellStyle name="40% - Accent6 3 3 2 3 2 3" xfId="6842" xr:uid="{00000000-0005-0000-0000-0000B91A0000}"/>
    <cellStyle name="40% - Accent6 3 3 2 3 2 4" xfId="6843" xr:uid="{00000000-0005-0000-0000-0000BA1A0000}"/>
    <cellStyle name="40% - Accent6 3 3 2 3 2 5" xfId="6844" xr:uid="{00000000-0005-0000-0000-0000BB1A0000}"/>
    <cellStyle name="40% - Accent6 3 3 2 3 3" xfId="6845" xr:uid="{00000000-0005-0000-0000-0000BC1A0000}"/>
    <cellStyle name="40% - Accent6 3 3 2 3 3 2" xfId="6846" xr:uid="{00000000-0005-0000-0000-0000BD1A0000}"/>
    <cellStyle name="40% - Accent6 3 3 2 3 3 3" xfId="6847" xr:uid="{00000000-0005-0000-0000-0000BE1A0000}"/>
    <cellStyle name="40% - Accent6 3 3 2 3 3 4" xfId="6848" xr:uid="{00000000-0005-0000-0000-0000BF1A0000}"/>
    <cellStyle name="40% - Accent6 3 3 2 3 4" xfId="6849" xr:uid="{00000000-0005-0000-0000-0000C01A0000}"/>
    <cellStyle name="40% - Accent6 3 3 2 3 5" xfId="6850" xr:uid="{00000000-0005-0000-0000-0000C11A0000}"/>
    <cellStyle name="40% - Accent6 3 3 2 3 6" xfId="6851" xr:uid="{00000000-0005-0000-0000-0000C21A0000}"/>
    <cellStyle name="40% - Accent6 3 3 2 4" xfId="6852" xr:uid="{00000000-0005-0000-0000-0000C31A0000}"/>
    <cellStyle name="40% - Accent6 3 3 2 4 2" xfId="6853" xr:uid="{00000000-0005-0000-0000-0000C41A0000}"/>
    <cellStyle name="40% - Accent6 3 3 2 4 2 2" xfId="6854" xr:uid="{00000000-0005-0000-0000-0000C51A0000}"/>
    <cellStyle name="40% - Accent6 3 3 2 4 2 3" xfId="6855" xr:uid="{00000000-0005-0000-0000-0000C61A0000}"/>
    <cellStyle name="40% - Accent6 3 3 2 4 2 4" xfId="6856" xr:uid="{00000000-0005-0000-0000-0000C71A0000}"/>
    <cellStyle name="40% - Accent6 3 3 2 4 3" xfId="6857" xr:uid="{00000000-0005-0000-0000-0000C81A0000}"/>
    <cellStyle name="40% - Accent6 3 3 2 4 4" xfId="6858" xr:uid="{00000000-0005-0000-0000-0000C91A0000}"/>
    <cellStyle name="40% - Accent6 3 3 2 4 5" xfId="6859" xr:uid="{00000000-0005-0000-0000-0000CA1A0000}"/>
    <cellStyle name="40% - Accent6 3 3 2 5" xfId="6860" xr:uid="{00000000-0005-0000-0000-0000CB1A0000}"/>
    <cellStyle name="40% - Accent6 3 3 2 5 2" xfId="6861" xr:uid="{00000000-0005-0000-0000-0000CC1A0000}"/>
    <cellStyle name="40% - Accent6 3 3 2 5 2 2" xfId="6862" xr:uid="{00000000-0005-0000-0000-0000CD1A0000}"/>
    <cellStyle name="40% - Accent6 3 3 2 5 2 3" xfId="6863" xr:uid="{00000000-0005-0000-0000-0000CE1A0000}"/>
    <cellStyle name="40% - Accent6 3 3 2 5 2 4" xfId="6864" xr:uid="{00000000-0005-0000-0000-0000CF1A0000}"/>
    <cellStyle name="40% - Accent6 3 3 2 5 3" xfId="6865" xr:uid="{00000000-0005-0000-0000-0000D01A0000}"/>
    <cellStyle name="40% - Accent6 3 3 2 5 4" xfId="6866" xr:uid="{00000000-0005-0000-0000-0000D11A0000}"/>
    <cellStyle name="40% - Accent6 3 3 2 5 5" xfId="6867" xr:uid="{00000000-0005-0000-0000-0000D21A0000}"/>
    <cellStyle name="40% - Accent6 3 3 2 6" xfId="6868" xr:uid="{00000000-0005-0000-0000-0000D31A0000}"/>
    <cellStyle name="40% - Accent6 3 3 2 6 2" xfId="6869" xr:uid="{00000000-0005-0000-0000-0000D41A0000}"/>
    <cellStyle name="40% - Accent6 3 3 2 6 3" xfId="6870" xr:uid="{00000000-0005-0000-0000-0000D51A0000}"/>
    <cellStyle name="40% - Accent6 3 3 2 6 4" xfId="6871" xr:uid="{00000000-0005-0000-0000-0000D61A0000}"/>
    <cellStyle name="40% - Accent6 3 3 2 7" xfId="6872" xr:uid="{00000000-0005-0000-0000-0000D71A0000}"/>
    <cellStyle name="40% - Accent6 3 3 2 8" xfId="6873" xr:uid="{00000000-0005-0000-0000-0000D81A0000}"/>
    <cellStyle name="40% - Accent6 3 3 2 9" xfId="6874" xr:uid="{00000000-0005-0000-0000-0000D91A0000}"/>
    <cellStyle name="40% - Accent6 3 3 3" xfId="6875" xr:uid="{00000000-0005-0000-0000-0000DA1A0000}"/>
    <cellStyle name="40% - Accent6 3 3 3 2" xfId="6876" xr:uid="{00000000-0005-0000-0000-0000DB1A0000}"/>
    <cellStyle name="40% - Accent6 3 3 3 2 2" xfId="6877" xr:uid="{00000000-0005-0000-0000-0000DC1A0000}"/>
    <cellStyle name="40% - Accent6 3 3 3 2 2 2" xfId="6878" xr:uid="{00000000-0005-0000-0000-0000DD1A0000}"/>
    <cellStyle name="40% - Accent6 3 3 3 2 2 2 2" xfId="6879" xr:uid="{00000000-0005-0000-0000-0000DE1A0000}"/>
    <cellStyle name="40% - Accent6 3 3 3 2 2 2 3" xfId="6880" xr:uid="{00000000-0005-0000-0000-0000DF1A0000}"/>
    <cellStyle name="40% - Accent6 3 3 3 2 2 2 4" xfId="6881" xr:uid="{00000000-0005-0000-0000-0000E01A0000}"/>
    <cellStyle name="40% - Accent6 3 3 3 2 2 3" xfId="6882" xr:uid="{00000000-0005-0000-0000-0000E11A0000}"/>
    <cellStyle name="40% - Accent6 3 3 3 2 2 4" xfId="6883" xr:uid="{00000000-0005-0000-0000-0000E21A0000}"/>
    <cellStyle name="40% - Accent6 3 3 3 2 2 5" xfId="6884" xr:uid="{00000000-0005-0000-0000-0000E31A0000}"/>
    <cellStyle name="40% - Accent6 3 3 3 2 3" xfId="6885" xr:uid="{00000000-0005-0000-0000-0000E41A0000}"/>
    <cellStyle name="40% - Accent6 3 3 3 2 3 2" xfId="6886" xr:uid="{00000000-0005-0000-0000-0000E51A0000}"/>
    <cellStyle name="40% - Accent6 3 3 3 2 3 3" xfId="6887" xr:uid="{00000000-0005-0000-0000-0000E61A0000}"/>
    <cellStyle name="40% - Accent6 3 3 3 2 3 4" xfId="6888" xr:uid="{00000000-0005-0000-0000-0000E71A0000}"/>
    <cellStyle name="40% - Accent6 3 3 3 2 4" xfId="6889" xr:uid="{00000000-0005-0000-0000-0000E81A0000}"/>
    <cellStyle name="40% - Accent6 3 3 3 2 5" xfId="6890" xr:uid="{00000000-0005-0000-0000-0000E91A0000}"/>
    <cellStyle name="40% - Accent6 3 3 3 2 6" xfId="6891" xr:uid="{00000000-0005-0000-0000-0000EA1A0000}"/>
    <cellStyle name="40% - Accent6 3 3 3 3" xfId="6892" xr:uid="{00000000-0005-0000-0000-0000EB1A0000}"/>
    <cellStyle name="40% - Accent6 3 3 3 3 2" xfId="6893" xr:uid="{00000000-0005-0000-0000-0000EC1A0000}"/>
    <cellStyle name="40% - Accent6 3 3 3 3 2 2" xfId="6894" xr:uid="{00000000-0005-0000-0000-0000ED1A0000}"/>
    <cellStyle name="40% - Accent6 3 3 3 3 2 3" xfId="6895" xr:uid="{00000000-0005-0000-0000-0000EE1A0000}"/>
    <cellStyle name="40% - Accent6 3 3 3 3 2 4" xfId="6896" xr:uid="{00000000-0005-0000-0000-0000EF1A0000}"/>
    <cellStyle name="40% - Accent6 3 3 3 3 3" xfId="6897" xr:uid="{00000000-0005-0000-0000-0000F01A0000}"/>
    <cellStyle name="40% - Accent6 3 3 3 3 4" xfId="6898" xr:uid="{00000000-0005-0000-0000-0000F11A0000}"/>
    <cellStyle name="40% - Accent6 3 3 3 3 5" xfId="6899" xr:uid="{00000000-0005-0000-0000-0000F21A0000}"/>
    <cellStyle name="40% - Accent6 3 3 3 4" xfId="6900" xr:uid="{00000000-0005-0000-0000-0000F31A0000}"/>
    <cellStyle name="40% - Accent6 3 3 3 4 2" xfId="6901" xr:uid="{00000000-0005-0000-0000-0000F41A0000}"/>
    <cellStyle name="40% - Accent6 3 3 3 4 2 2" xfId="6902" xr:uid="{00000000-0005-0000-0000-0000F51A0000}"/>
    <cellStyle name="40% - Accent6 3 3 3 4 2 3" xfId="6903" xr:uid="{00000000-0005-0000-0000-0000F61A0000}"/>
    <cellStyle name="40% - Accent6 3 3 3 4 2 4" xfId="6904" xr:uid="{00000000-0005-0000-0000-0000F71A0000}"/>
    <cellStyle name="40% - Accent6 3 3 3 4 3" xfId="6905" xr:uid="{00000000-0005-0000-0000-0000F81A0000}"/>
    <cellStyle name="40% - Accent6 3 3 3 4 4" xfId="6906" xr:uid="{00000000-0005-0000-0000-0000F91A0000}"/>
    <cellStyle name="40% - Accent6 3 3 3 4 5" xfId="6907" xr:uid="{00000000-0005-0000-0000-0000FA1A0000}"/>
    <cellStyle name="40% - Accent6 3 3 3 5" xfId="6908" xr:uid="{00000000-0005-0000-0000-0000FB1A0000}"/>
    <cellStyle name="40% - Accent6 3 3 3 5 2" xfId="6909" xr:uid="{00000000-0005-0000-0000-0000FC1A0000}"/>
    <cellStyle name="40% - Accent6 3 3 3 5 3" xfId="6910" xr:uid="{00000000-0005-0000-0000-0000FD1A0000}"/>
    <cellStyle name="40% - Accent6 3 3 3 5 4" xfId="6911" xr:uid="{00000000-0005-0000-0000-0000FE1A0000}"/>
    <cellStyle name="40% - Accent6 3 3 3 6" xfId="6912" xr:uid="{00000000-0005-0000-0000-0000FF1A0000}"/>
    <cellStyle name="40% - Accent6 3 3 3 7" xfId="6913" xr:uid="{00000000-0005-0000-0000-0000001B0000}"/>
    <cellStyle name="40% - Accent6 3 3 3 8" xfId="6914" xr:uid="{00000000-0005-0000-0000-0000011B0000}"/>
    <cellStyle name="40% - Accent6 3 3 4" xfId="6915" xr:uid="{00000000-0005-0000-0000-0000021B0000}"/>
    <cellStyle name="40% - Accent6 3 3 4 2" xfId="6916" xr:uid="{00000000-0005-0000-0000-0000031B0000}"/>
    <cellStyle name="40% - Accent6 3 3 4 2 2" xfId="6917" xr:uid="{00000000-0005-0000-0000-0000041B0000}"/>
    <cellStyle name="40% - Accent6 3 3 4 2 2 2" xfId="6918" xr:uid="{00000000-0005-0000-0000-0000051B0000}"/>
    <cellStyle name="40% - Accent6 3 3 4 2 2 3" xfId="6919" xr:uid="{00000000-0005-0000-0000-0000061B0000}"/>
    <cellStyle name="40% - Accent6 3 3 4 2 2 4" xfId="6920" xr:uid="{00000000-0005-0000-0000-0000071B0000}"/>
    <cellStyle name="40% - Accent6 3 3 4 2 3" xfId="6921" xr:uid="{00000000-0005-0000-0000-0000081B0000}"/>
    <cellStyle name="40% - Accent6 3 3 4 2 4" xfId="6922" xr:uid="{00000000-0005-0000-0000-0000091B0000}"/>
    <cellStyle name="40% - Accent6 3 3 4 2 5" xfId="6923" xr:uid="{00000000-0005-0000-0000-00000A1B0000}"/>
    <cellStyle name="40% - Accent6 3 3 4 3" xfId="6924" xr:uid="{00000000-0005-0000-0000-00000B1B0000}"/>
    <cellStyle name="40% - Accent6 3 3 4 3 2" xfId="6925" xr:uid="{00000000-0005-0000-0000-00000C1B0000}"/>
    <cellStyle name="40% - Accent6 3 3 4 3 3" xfId="6926" xr:uid="{00000000-0005-0000-0000-00000D1B0000}"/>
    <cellStyle name="40% - Accent6 3 3 4 3 4" xfId="6927" xr:uid="{00000000-0005-0000-0000-00000E1B0000}"/>
    <cellStyle name="40% - Accent6 3 3 4 4" xfId="6928" xr:uid="{00000000-0005-0000-0000-00000F1B0000}"/>
    <cellStyle name="40% - Accent6 3 3 4 5" xfId="6929" xr:uid="{00000000-0005-0000-0000-0000101B0000}"/>
    <cellStyle name="40% - Accent6 3 3 4 6" xfId="6930" xr:uid="{00000000-0005-0000-0000-0000111B0000}"/>
    <cellStyle name="40% - Accent6 3 3 5" xfId="6931" xr:uid="{00000000-0005-0000-0000-0000121B0000}"/>
    <cellStyle name="40% - Accent6 3 3 5 2" xfId="6932" xr:uid="{00000000-0005-0000-0000-0000131B0000}"/>
    <cellStyle name="40% - Accent6 3 3 5 2 2" xfId="6933" xr:uid="{00000000-0005-0000-0000-0000141B0000}"/>
    <cellStyle name="40% - Accent6 3 3 5 2 3" xfId="6934" xr:uid="{00000000-0005-0000-0000-0000151B0000}"/>
    <cellStyle name="40% - Accent6 3 3 5 2 4" xfId="6935" xr:uid="{00000000-0005-0000-0000-0000161B0000}"/>
    <cellStyle name="40% - Accent6 3 3 5 3" xfId="6936" xr:uid="{00000000-0005-0000-0000-0000171B0000}"/>
    <cellStyle name="40% - Accent6 3 3 5 4" xfId="6937" xr:uid="{00000000-0005-0000-0000-0000181B0000}"/>
    <cellStyle name="40% - Accent6 3 3 5 5" xfId="6938" xr:uid="{00000000-0005-0000-0000-0000191B0000}"/>
    <cellStyle name="40% - Accent6 3 3 6" xfId="6939" xr:uid="{00000000-0005-0000-0000-00001A1B0000}"/>
    <cellStyle name="40% - Accent6 3 3 6 2" xfId="6940" xr:uid="{00000000-0005-0000-0000-00001B1B0000}"/>
    <cellStyle name="40% - Accent6 3 3 6 2 2" xfId="6941" xr:uid="{00000000-0005-0000-0000-00001C1B0000}"/>
    <cellStyle name="40% - Accent6 3 3 6 2 3" xfId="6942" xr:uid="{00000000-0005-0000-0000-00001D1B0000}"/>
    <cellStyle name="40% - Accent6 3 3 6 2 4" xfId="6943" xr:uid="{00000000-0005-0000-0000-00001E1B0000}"/>
    <cellStyle name="40% - Accent6 3 3 6 3" xfId="6944" xr:uid="{00000000-0005-0000-0000-00001F1B0000}"/>
    <cellStyle name="40% - Accent6 3 3 6 4" xfId="6945" xr:uid="{00000000-0005-0000-0000-0000201B0000}"/>
    <cellStyle name="40% - Accent6 3 3 6 5" xfId="6946" xr:uid="{00000000-0005-0000-0000-0000211B0000}"/>
    <cellStyle name="40% - Accent6 3 3 7" xfId="6947" xr:uid="{00000000-0005-0000-0000-0000221B0000}"/>
    <cellStyle name="40% - Accent6 3 3 7 2" xfId="6948" xr:uid="{00000000-0005-0000-0000-0000231B0000}"/>
    <cellStyle name="40% - Accent6 3 3 7 3" xfId="6949" xr:uid="{00000000-0005-0000-0000-0000241B0000}"/>
    <cellStyle name="40% - Accent6 3 3 7 4" xfId="6950" xr:uid="{00000000-0005-0000-0000-0000251B0000}"/>
    <cellStyle name="40% - Accent6 3 3 8" xfId="6951" xr:uid="{00000000-0005-0000-0000-0000261B0000}"/>
    <cellStyle name="40% - Accent6 3 3 9" xfId="6952" xr:uid="{00000000-0005-0000-0000-0000271B0000}"/>
    <cellStyle name="40% - Accent6 3 4" xfId="6953" xr:uid="{00000000-0005-0000-0000-0000281B0000}"/>
    <cellStyle name="40% - Accent6 3 4 2" xfId="6954" xr:uid="{00000000-0005-0000-0000-0000291B0000}"/>
    <cellStyle name="40% - Accent6 3 4 2 2" xfId="6955" xr:uid="{00000000-0005-0000-0000-00002A1B0000}"/>
    <cellStyle name="40% - Accent6 3 4 2 2 2" xfId="6956" xr:uid="{00000000-0005-0000-0000-00002B1B0000}"/>
    <cellStyle name="40% - Accent6 3 4 2 2 2 2" xfId="6957" xr:uid="{00000000-0005-0000-0000-00002C1B0000}"/>
    <cellStyle name="40% - Accent6 3 4 2 2 2 2 2" xfId="6958" xr:uid="{00000000-0005-0000-0000-00002D1B0000}"/>
    <cellStyle name="40% - Accent6 3 4 2 2 2 2 3" xfId="6959" xr:uid="{00000000-0005-0000-0000-00002E1B0000}"/>
    <cellStyle name="40% - Accent6 3 4 2 2 2 2 4" xfId="6960" xr:uid="{00000000-0005-0000-0000-00002F1B0000}"/>
    <cellStyle name="40% - Accent6 3 4 2 2 2 3" xfId="6961" xr:uid="{00000000-0005-0000-0000-0000301B0000}"/>
    <cellStyle name="40% - Accent6 3 4 2 2 2 4" xfId="6962" xr:uid="{00000000-0005-0000-0000-0000311B0000}"/>
    <cellStyle name="40% - Accent6 3 4 2 2 2 5" xfId="6963" xr:uid="{00000000-0005-0000-0000-0000321B0000}"/>
    <cellStyle name="40% - Accent6 3 4 2 2 3" xfId="6964" xr:uid="{00000000-0005-0000-0000-0000331B0000}"/>
    <cellStyle name="40% - Accent6 3 4 2 2 3 2" xfId="6965" xr:uid="{00000000-0005-0000-0000-0000341B0000}"/>
    <cellStyle name="40% - Accent6 3 4 2 2 3 3" xfId="6966" xr:uid="{00000000-0005-0000-0000-0000351B0000}"/>
    <cellStyle name="40% - Accent6 3 4 2 2 3 4" xfId="6967" xr:uid="{00000000-0005-0000-0000-0000361B0000}"/>
    <cellStyle name="40% - Accent6 3 4 2 2 4" xfId="6968" xr:uid="{00000000-0005-0000-0000-0000371B0000}"/>
    <cellStyle name="40% - Accent6 3 4 2 2 5" xfId="6969" xr:uid="{00000000-0005-0000-0000-0000381B0000}"/>
    <cellStyle name="40% - Accent6 3 4 2 2 6" xfId="6970" xr:uid="{00000000-0005-0000-0000-0000391B0000}"/>
    <cellStyle name="40% - Accent6 3 4 2 3" xfId="6971" xr:uid="{00000000-0005-0000-0000-00003A1B0000}"/>
    <cellStyle name="40% - Accent6 3 4 2 3 2" xfId="6972" xr:uid="{00000000-0005-0000-0000-00003B1B0000}"/>
    <cellStyle name="40% - Accent6 3 4 2 3 2 2" xfId="6973" xr:uid="{00000000-0005-0000-0000-00003C1B0000}"/>
    <cellStyle name="40% - Accent6 3 4 2 3 2 3" xfId="6974" xr:uid="{00000000-0005-0000-0000-00003D1B0000}"/>
    <cellStyle name="40% - Accent6 3 4 2 3 2 4" xfId="6975" xr:uid="{00000000-0005-0000-0000-00003E1B0000}"/>
    <cellStyle name="40% - Accent6 3 4 2 3 3" xfId="6976" xr:uid="{00000000-0005-0000-0000-00003F1B0000}"/>
    <cellStyle name="40% - Accent6 3 4 2 3 4" xfId="6977" xr:uid="{00000000-0005-0000-0000-0000401B0000}"/>
    <cellStyle name="40% - Accent6 3 4 2 3 5" xfId="6978" xr:uid="{00000000-0005-0000-0000-0000411B0000}"/>
    <cellStyle name="40% - Accent6 3 4 2 4" xfId="6979" xr:uid="{00000000-0005-0000-0000-0000421B0000}"/>
    <cellStyle name="40% - Accent6 3 4 2 4 2" xfId="6980" xr:uid="{00000000-0005-0000-0000-0000431B0000}"/>
    <cellStyle name="40% - Accent6 3 4 2 4 2 2" xfId="6981" xr:uid="{00000000-0005-0000-0000-0000441B0000}"/>
    <cellStyle name="40% - Accent6 3 4 2 4 2 3" xfId="6982" xr:uid="{00000000-0005-0000-0000-0000451B0000}"/>
    <cellStyle name="40% - Accent6 3 4 2 4 2 4" xfId="6983" xr:uid="{00000000-0005-0000-0000-0000461B0000}"/>
    <cellStyle name="40% - Accent6 3 4 2 4 3" xfId="6984" xr:uid="{00000000-0005-0000-0000-0000471B0000}"/>
    <cellStyle name="40% - Accent6 3 4 2 4 4" xfId="6985" xr:uid="{00000000-0005-0000-0000-0000481B0000}"/>
    <cellStyle name="40% - Accent6 3 4 2 4 5" xfId="6986" xr:uid="{00000000-0005-0000-0000-0000491B0000}"/>
    <cellStyle name="40% - Accent6 3 4 2 5" xfId="6987" xr:uid="{00000000-0005-0000-0000-00004A1B0000}"/>
    <cellStyle name="40% - Accent6 3 4 2 5 2" xfId="6988" xr:uid="{00000000-0005-0000-0000-00004B1B0000}"/>
    <cellStyle name="40% - Accent6 3 4 2 5 3" xfId="6989" xr:uid="{00000000-0005-0000-0000-00004C1B0000}"/>
    <cellStyle name="40% - Accent6 3 4 2 5 4" xfId="6990" xr:uid="{00000000-0005-0000-0000-00004D1B0000}"/>
    <cellStyle name="40% - Accent6 3 4 2 6" xfId="6991" xr:uid="{00000000-0005-0000-0000-00004E1B0000}"/>
    <cellStyle name="40% - Accent6 3 4 2 7" xfId="6992" xr:uid="{00000000-0005-0000-0000-00004F1B0000}"/>
    <cellStyle name="40% - Accent6 3 4 2 8" xfId="6993" xr:uid="{00000000-0005-0000-0000-0000501B0000}"/>
    <cellStyle name="40% - Accent6 3 4 3" xfId="6994" xr:uid="{00000000-0005-0000-0000-0000511B0000}"/>
    <cellStyle name="40% - Accent6 3 4 3 2" xfId="6995" xr:uid="{00000000-0005-0000-0000-0000521B0000}"/>
    <cellStyle name="40% - Accent6 3 4 3 2 2" xfId="6996" xr:uid="{00000000-0005-0000-0000-0000531B0000}"/>
    <cellStyle name="40% - Accent6 3 4 3 2 2 2" xfId="6997" xr:uid="{00000000-0005-0000-0000-0000541B0000}"/>
    <cellStyle name="40% - Accent6 3 4 3 2 2 3" xfId="6998" xr:uid="{00000000-0005-0000-0000-0000551B0000}"/>
    <cellStyle name="40% - Accent6 3 4 3 2 2 4" xfId="6999" xr:uid="{00000000-0005-0000-0000-0000561B0000}"/>
    <cellStyle name="40% - Accent6 3 4 3 2 3" xfId="7000" xr:uid="{00000000-0005-0000-0000-0000571B0000}"/>
    <cellStyle name="40% - Accent6 3 4 3 2 4" xfId="7001" xr:uid="{00000000-0005-0000-0000-0000581B0000}"/>
    <cellStyle name="40% - Accent6 3 4 3 2 5" xfId="7002" xr:uid="{00000000-0005-0000-0000-0000591B0000}"/>
    <cellStyle name="40% - Accent6 3 4 3 3" xfId="7003" xr:uid="{00000000-0005-0000-0000-00005A1B0000}"/>
    <cellStyle name="40% - Accent6 3 4 3 3 2" xfId="7004" xr:uid="{00000000-0005-0000-0000-00005B1B0000}"/>
    <cellStyle name="40% - Accent6 3 4 3 3 3" xfId="7005" xr:uid="{00000000-0005-0000-0000-00005C1B0000}"/>
    <cellStyle name="40% - Accent6 3 4 3 3 4" xfId="7006" xr:uid="{00000000-0005-0000-0000-00005D1B0000}"/>
    <cellStyle name="40% - Accent6 3 4 3 4" xfId="7007" xr:uid="{00000000-0005-0000-0000-00005E1B0000}"/>
    <cellStyle name="40% - Accent6 3 4 3 5" xfId="7008" xr:uid="{00000000-0005-0000-0000-00005F1B0000}"/>
    <cellStyle name="40% - Accent6 3 4 3 6" xfId="7009" xr:uid="{00000000-0005-0000-0000-0000601B0000}"/>
    <cellStyle name="40% - Accent6 3 4 4" xfId="7010" xr:uid="{00000000-0005-0000-0000-0000611B0000}"/>
    <cellStyle name="40% - Accent6 3 4 4 2" xfId="7011" xr:uid="{00000000-0005-0000-0000-0000621B0000}"/>
    <cellStyle name="40% - Accent6 3 4 4 2 2" xfId="7012" xr:uid="{00000000-0005-0000-0000-0000631B0000}"/>
    <cellStyle name="40% - Accent6 3 4 4 2 3" xfId="7013" xr:uid="{00000000-0005-0000-0000-0000641B0000}"/>
    <cellStyle name="40% - Accent6 3 4 4 2 4" xfId="7014" xr:uid="{00000000-0005-0000-0000-0000651B0000}"/>
    <cellStyle name="40% - Accent6 3 4 4 3" xfId="7015" xr:uid="{00000000-0005-0000-0000-0000661B0000}"/>
    <cellStyle name="40% - Accent6 3 4 4 4" xfId="7016" xr:uid="{00000000-0005-0000-0000-0000671B0000}"/>
    <cellStyle name="40% - Accent6 3 4 4 5" xfId="7017" xr:uid="{00000000-0005-0000-0000-0000681B0000}"/>
    <cellStyle name="40% - Accent6 3 4 5" xfId="7018" xr:uid="{00000000-0005-0000-0000-0000691B0000}"/>
    <cellStyle name="40% - Accent6 3 4 5 2" xfId="7019" xr:uid="{00000000-0005-0000-0000-00006A1B0000}"/>
    <cellStyle name="40% - Accent6 3 4 5 2 2" xfId="7020" xr:uid="{00000000-0005-0000-0000-00006B1B0000}"/>
    <cellStyle name="40% - Accent6 3 4 5 2 3" xfId="7021" xr:uid="{00000000-0005-0000-0000-00006C1B0000}"/>
    <cellStyle name="40% - Accent6 3 4 5 2 4" xfId="7022" xr:uid="{00000000-0005-0000-0000-00006D1B0000}"/>
    <cellStyle name="40% - Accent6 3 4 5 3" xfId="7023" xr:uid="{00000000-0005-0000-0000-00006E1B0000}"/>
    <cellStyle name="40% - Accent6 3 4 5 4" xfId="7024" xr:uid="{00000000-0005-0000-0000-00006F1B0000}"/>
    <cellStyle name="40% - Accent6 3 4 5 5" xfId="7025" xr:uid="{00000000-0005-0000-0000-0000701B0000}"/>
    <cellStyle name="40% - Accent6 3 4 6" xfId="7026" xr:uid="{00000000-0005-0000-0000-0000711B0000}"/>
    <cellStyle name="40% - Accent6 3 4 6 2" xfId="7027" xr:uid="{00000000-0005-0000-0000-0000721B0000}"/>
    <cellStyle name="40% - Accent6 3 4 6 3" xfId="7028" xr:uid="{00000000-0005-0000-0000-0000731B0000}"/>
    <cellStyle name="40% - Accent6 3 4 6 4" xfId="7029" xr:uid="{00000000-0005-0000-0000-0000741B0000}"/>
    <cellStyle name="40% - Accent6 3 4 7" xfId="7030" xr:uid="{00000000-0005-0000-0000-0000751B0000}"/>
    <cellStyle name="40% - Accent6 3 4 8" xfId="7031" xr:uid="{00000000-0005-0000-0000-0000761B0000}"/>
    <cellStyle name="40% - Accent6 3 4 9" xfId="7032" xr:uid="{00000000-0005-0000-0000-0000771B0000}"/>
    <cellStyle name="40% - Accent6 3 5" xfId="7033" xr:uid="{00000000-0005-0000-0000-0000781B0000}"/>
    <cellStyle name="40% - Accent6 3 6" xfId="7034" xr:uid="{00000000-0005-0000-0000-0000791B0000}"/>
    <cellStyle name="40% - Accent6 3 6 2" xfId="7035" xr:uid="{00000000-0005-0000-0000-00007A1B0000}"/>
    <cellStyle name="40% - Accent6 3 6 2 2" xfId="7036" xr:uid="{00000000-0005-0000-0000-00007B1B0000}"/>
    <cellStyle name="40% - Accent6 3 6 2 2 2" xfId="7037" xr:uid="{00000000-0005-0000-0000-00007C1B0000}"/>
    <cellStyle name="40% - Accent6 3 6 2 2 3" xfId="7038" xr:uid="{00000000-0005-0000-0000-00007D1B0000}"/>
    <cellStyle name="40% - Accent6 3 6 2 2 4" xfId="7039" xr:uid="{00000000-0005-0000-0000-00007E1B0000}"/>
    <cellStyle name="40% - Accent6 3 6 2 3" xfId="7040" xr:uid="{00000000-0005-0000-0000-00007F1B0000}"/>
    <cellStyle name="40% - Accent6 3 6 2 4" xfId="7041" xr:uid="{00000000-0005-0000-0000-0000801B0000}"/>
    <cellStyle name="40% - Accent6 3 6 2 5" xfId="7042" xr:uid="{00000000-0005-0000-0000-0000811B0000}"/>
    <cellStyle name="40% - Accent6 3 6 3" xfId="7043" xr:uid="{00000000-0005-0000-0000-0000821B0000}"/>
    <cellStyle name="40% - Accent6 3 6 3 2" xfId="7044" xr:uid="{00000000-0005-0000-0000-0000831B0000}"/>
    <cellStyle name="40% - Accent6 3 6 3 3" xfId="7045" xr:uid="{00000000-0005-0000-0000-0000841B0000}"/>
    <cellStyle name="40% - Accent6 3 6 3 4" xfId="7046" xr:uid="{00000000-0005-0000-0000-0000851B0000}"/>
    <cellStyle name="40% - Accent6 3 6 4" xfId="7047" xr:uid="{00000000-0005-0000-0000-0000861B0000}"/>
    <cellStyle name="40% - Accent6 3 6 5" xfId="7048" xr:uid="{00000000-0005-0000-0000-0000871B0000}"/>
    <cellStyle name="40% - Accent6 3 6 6" xfId="7049" xr:uid="{00000000-0005-0000-0000-0000881B0000}"/>
    <cellStyle name="40% - Accent6 3 7" xfId="7050" xr:uid="{00000000-0005-0000-0000-0000891B0000}"/>
    <cellStyle name="40% - Accent6 3 7 2" xfId="7051" xr:uid="{00000000-0005-0000-0000-00008A1B0000}"/>
    <cellStyle name="40% - Accent6 3 7 2 2" xfId="7052" xr:uid="{00000000-0005-0000-0000-00008B1B0000}"/>
    <cellStyle name="40% - Accent6 3 7 2 3" xfId="7053" xr:uid="{00000000-0005-0000-0000-00008C1B0000}"/>
    <cellStyle name="40% - Accent6 3 7 2 4" xfId="7054" xr:uid="{00000000-0005-0000-0000-00008D1B0000}"/>
    <cellStyle name="40% - Accent6 3 7 3" xfId="7055" xr:uid="{00000000-0005-0000-0000-00008E1B0000}"/>
    <cellStyle name="40% - Accent6 3 7 4" xfId="7056" xr:uid="{00000000-0005-0000-0000-00008F1B0000}"/>
    <cellStyle name="40% - Accent6 3 7 5" xfId="7057" xr:uid="{00000000-0005-0000-0000-0000901B0000}"/>
    <cellStyle name="40% - Accent6 3 8" xfId="7058" xr:uid="{00000000-0005-0000-0000-0000911B0000}"/>
    <cellStyle name="40% - Accent6 3 8 2" xfId="7059" xr:uid="{00000000-0005-0000-0000-0000921B0000}"/>
    <cellStyle name="40% - Accent6 3 8 3" xfId="7060" xr:uid="{00000000-0005-0000-0000-0000931B0000}"/>
    <cellStyle name="40% - Accent6 3 8 4" xfId="7061" xr:uid="{00000000-0005-0000-0000-0000941B0000}"/>
    <cellStyle name="40% - Accent6 3 9" xfId="7062" xr:uid="{00000000-0005-0000-0000-0000951B0000}"/>
    <cellStyle name="40% - Accent6 4" xfId="7063" xr:uid="{00000000-0005-0000-0000-0000961B0000}"/>
    <cellStyle name="40% - Accent6 5" xfId="7064" xr:uid="{00000000-0005-0000-0000-0000971B0000}"/>
    <cellStyle name="40% - Accent6 5 2" xfId="7065" xr:uid="{00000000-0005-0000-0000-0000981B0000}"/>
    <cellStyle name="40% - Accent6 5 2 2" xfId="7066" xr:uid="{00000000-0005-0000-0000-0000991B0000}"/>
    <cellStyle name="40% - Accent6 5 2 2 2" xfId="7067" xr:uid="{00000000-0005-0000-0000-00009A1B0000}"/>
    <cellStyle name="40% - Accent6 5 2 2 2 2" xfId="7068" xr:uid="{00000000-0005-0000-0000-00009B1B0000}"/>
    <cellStyle name="40% - Accent6 5 2 2 2 2 2" xfId="7069" xr:uid="{00000000-0005-0000-0000-00009C1B0000}"/>
    <cellStyle name="40% - Accent6 5 2 2 2 2 3" xfId="7070" xr:uid="{00000000-0005-0000-0000-00009D1B0000}"/>
    <cellStyle name="40% - Accent6 5 2 2 2 2 4" xfId="7071" xr:uid="{00000000-0005-0000-0000-00009E1B0000}"/>
    <cellStyle name="40% - Accent6 5 2 2 2 3" xfId="7072" xr:uid="{00000000-0005-0000-0000-00009F1B0000}"/>
    <cellStyle name="40% - Accent6 5 2 2 2 4" xfId="7073" xr:uid="{00000000-0005-0000-0000-0000A01B0000}"/>
    <cellStyle name="40% - Accent6 5 2 2 2 5" xfId="7074" xr:uid="{00000000-0005-0000-0000-0000A11B0000}"/>
    <cellStyle name="40% - Accent6 5 2 2 3" xfId="7075" xr:uid="{00000000-0005-0000-0000-0000A21B0000}"/>
    <cellStyle name="40% - Accent6 5 2 2 3 2" xfId="7076" xr:uid="{00000000-0005-0000-0000-0000A31B0000}"/>
    <cellStyle name="40% - Accent6 5 2 2 3 3" xfId="7077" xr:uid="{00000000-0005-0000-0000-0000A41B0000}"/>
    <cellStyle name="40% - Accent6 5 2 2 3 4" xfId="7078" xr:uid="{00000000-0005-0000-0000-0000A51B0000}"/>
    <cellStyle name="40% - Accent6 5 2 2 4" xfId="7079" xr:uid="{00000000-0005-0000-0000-0000A61B0000}"/>
    <cellStyle name="40% - Accent6 5 2 2 5" xfId="7080" xr:uid="{00000000-0005-0000-0000-0000A71B0000}"/>
    <cellStyle name="40% - Accent6 5 2 2 6" xfId="7081" xr:uid="{00000000-0005-0000-0000-0000A81B0000}"/>
    <cellStyle name="40% - Accent6 5 2 3" xfId="7082" xr:uid="{00000000-0005-0000-0000-0000A91B0000}"/>
    <cellStyle name="40% - Accent6 5 2 3 2" xfId="7083" xr:uid="{00000000-0005-0000-0000-0000AA1B0000}"/>
    <cellStyle name="40% - Accent6 5 2 3 2 2" xfId="7084" xr:uid="{00000000-0005-0000-0000-0000AB1B0000}"/>
    <cellStyle name="40% - Accent6 5 2 3 2 3" xfId="7085" xr:uid="{00000000-0005-0000-0000-0000AC1B0000}"/>
    <cellStyle name="40% - Accent6 5 2 3 2 4" xfId="7086" xr:uid="{00000000-0005-0000-0000-0000AD1B0000}"/>
    <cellStyle name="40% - Accent6 5 2 3 3" xfId="7087" xr:uid="{00000000-0005-0000-0000-0000AE1B0000}"/>
    <cellStyle name="40% - Accent6 5 2 3 4" xfId="7088" xr:uid="{00000000-0005-0000-0000-0000AF1B0000}"/>
    <cellStyle name="40% - Accent6 5 2 3 5" xfId="7089" xr:uid="{00000000-0005-0000-0000-0000B01B0000}"/>
    <cellStyle name="40% - Accent6 5 2 4" xfId="7090" xr:uid="{00000000-0005-0000-0000-0000B11B0000}"/>
    <cellStyle name="40% - Accent6 5 2 4 2" xfId="7091" xr:uid="{00000000-0005-0000-0000-0000B21B0000}"/>
    <cellStyle name="40% - Accent6 5 2 4 2 2" xfId="7092" xr:uid="{00000000-0005-0000-0000-0000B31B0000}"/>
    <cellStyle name="40% - Accent6 5 2 4 2 3" xfId="7093" xr:uid="{00000000-0005-0000-0000-0000B41B0000}"/>
    <cellStyle name="40% - Accent6 5 2 4 2 4" xfId="7094" xr:uid="{00000000-0005-0000-0000-0000B51B0000}"/>
    <cellStyle name="40% - Accent6 5 2 4 3" xfId="7095" xr:uid="{00000000-0005-0000-0000-0000B61B0000}"/>
    <cellStyle name="40% - Accent6 5 2 4 4" xfId="7096" xr:uid="{00000000-0005-0000-0000-0000B71B0000}"/>
    <cellStyle name="40% - Accent6 5 2 4 5" xfId="7097" xr:uid="{00000000-0005-0000-0000-0000B81B0000}"/>
    <cellStyle name="40% - Accent6 5 2 5" xfId="7098" xr:uid="{00000000-0005-0000-0000-0000B91B0000}"/>
    <cellStyle name="40% - Accent6 5 2 5 2" xfId="7099" xr:uid="{00000000-0005-0000-0000-0000BA1B0000}"/>
    <cellStyle name="40% - Accent6 5 2 5 3" xfId="7100" xr:uid="{00000000-0005-0000-0000-0000BB1B0000}"/>
    <cellStyle name="40% - Accent6 5 2 5 4" xfId="7101" xr:uid="{00000000-0005-0000-0000-0000BC1B0000}"/>
    <cellStyle name="40% - Accent6 5 2 6" xfId="7102" xr:uid="{00000000-0005-0000-0000-0000BD1B0000}"/>
    <cellStyle name="40% - Accent6 5 2 7" xfId="7103" xr:uid="{00000000-0005-0000-0000-0000BE1B0000}"/>
    <cellStyle name="40% - Accent6 5 2 8" xfId="7104" xr:uid="{00000000-0005-0000-0000-0000BF1B0000}"/>
    <cellStyle name="40% - Accent6 5 3" xfId="7105" xr:uid="{00000000-0005-0000-0000-0000C01B0000}"/>
    <cellStyle name="40% - Accent6 5 3 2" xfId="7106" xr:uid="{00000000-0005-0000-0000-0000C11B0000}"/>
    <cellStyle name="40% - Accent6 5 3 2 2" xfId="7107" xr:uid="{00000000-0005-0000-0000-0000C21B0000}"/>
    <cellStyle name="40% - Accent6 5 3 2 2 2" xfId="7108" xr:uid="{00000000-0005-0000-0000-0000C31B0000}"/>
    <cellStyle name="40% - Accent6 5 3 2 2 3" xfId="7109" xr:uid="{00000000-0005-0000-0000-0000C41B0000}"/>
    <cellStyle name="40% - Accent6 5 3 2 2 4" xfId="7110" xr:uid="{00000000-0005-0000-0000-0000C51B0000}"/>
    <cellStyle name="40% - Accent6 5 3 2 3" xfId="7111" xr:uid="{00000000-0005-0000-0000-0000C61B0000}"/>
    <cellStyle name="40% - Accent6 5 3 2 4" xfId="7112" xr:uid="{00000000-0005-0000-0000-0000C71B0000}"/>
    <cellStyle name="40% - Accent6 5 3 2 5" xfId="7113" xr:uid="{00000000-0005-0000-0000-0000C81B0000}"/>
    <cellStyle name="40% - Accent6 5 3 3" xfId="7114" xr:uid="{00000000-0005-0000-0000-0000C91B0000}"/>
    <cellStyle name="40% - Accent6 5 3 3 2" xfId="7115" xr:uid="{00000000-0005-0000-0000-0000CA1B0000}"/>
    <cellStyle name="40% - Accent6 5 3 3 3" xfId="7116" xr:uid="{00000000-0005-0000-0000-0000CB1B0000}"/>
    <cellStyle name="40% - Accent6 5 3 3 4" xfId="7117" xr:uid="{00000000-0005-0000-0000-0000CC1B0000}"/>
    <cellStyle name="40% - Accent6 5 3 4" xfId="7118" xr:uid="{00000000-0005-0000-0000-0000CD1B0000}"/>
    <cellStyle name="40% - Accent6 5 3 5" xfId="7119" xr:uid="{00000000-0005-0000-0000-0000CE1B0000}"/>
    <cellStyle name="40% - Accent6 5 3 6" xfId="7120" xr:uid="{00000000-0005-0000-0000-0000CF1B0000}"/>
    <cellStyle name="40% - Accent6 5 4" xfId="7121" xr:uid="{00000000-0005-0000-0000-0000D01B0000}"/>
    <cellStyle name="40% - Accent6 5 4 2" xfId="7122" xr:uid="{00000000-0005-0000-0000-0000D11B0000}"/>
    <cellStyle name="40% - Accent6 5 4 2 2" xfId="7123" xr:uid="{00000000-0005-0000-0000-0000D21B0000}"/>
    <cellStyle name="40% - Accent6 5 4 2 3" xfId="7124" xr:uid="{00000000-0005-0000-0000-0000D31B0000}"/>
    <cellStyle name="40% - Accent6 5 4 2 4" xfId="7125" xr:uid="{00000000-0005-0000-0000-0000D41B0000}"/>
    <cellStyle name="40% - Accent6 5 4 3" xfId="7126" xr:uid="{00000000-0005-0000-0000-0000D51B0000}"/>
    <cellStyle name="40% - Accent6 5 4 4" xfId="7127" xr:uid="{00000000-0005-0000-0000-0000D61B0000}"/>
    <cellStyle name="40% - Accent6 5 4 5" xfId="7128" xr:uid="{00000000-0005-0000-0000-0000D71B0000}"/>
    <cellStyle name="40% - Accent6 5 5" xfId="7129" xr:uid="{00000000-0005-0000-0000-0000D81B0000}"/>
    <cellStyle name="40% - Accent6 5 5 2" xfId="7130" xr:uid="{00000000-0005-0000-0000-0000D91B0000}"/>
    <cellStyle name="40% - Accent6 5 5 2 2" xfId="7131" xr:uid="{00000000-0005-0000-0000-0000DA1B0000}"/>
    <cellStyle name="40% - Accent6 5 5 2 3" xfId="7132" xr:uid="{00000000-0005-0000-0000-0000DB1B0000}"/>
    <cellStyle name="40% - Accent6 5 5 2 4" xfId="7133" xr:uid="{00000000-0005-0000-0000-0000DC1B0000}"/>
    <cellStyle name="40% - Accent6 5 5 3" xfId="7134" xr:uid="{00000000-0005-0000-0000-0000DD1B0000}"/>
    <cellStyle name="40% - Accent6 5 5 4" xfId="7135" xr:uid="{00000000-0005-0000-0000-0000DE1B0000}"/>
    <cellStyle name="40% - Accent6 5 5 5" xfId="7136" xr:uid="{00000000-0005-0000-0000-0000DF1B0000}"/>
    <cellStyle name="40% - Accent6 5 6" xfId="7137" xr:uid="{00000000-0005-0000-0000-0000E01B0000}"/>
    <cellStyle name="40% - Accent6 5 6 2" xfId="7138" xr:uid="{00000000-0005-0000-0000-0000E11B0000}"/>
    <cellStyle name="40% - Accent6 5 6 3" xfId="7139" xr:uid="{00000000-0005-0000-0000-0000E21B0000}"/>
    <cellStyle name="40% - Accent6 5 6 4" xfId="7140" xr:uid="{00000000-0005-0000-0000-0000E31B0000}"/>
    <cellStyle name="40% - Accent6 5 7" xfId="7141" xr:uid="{00000000-0005-0000-0000-0000E41B0000}"/>
    <cellStyle name="40% - Accent6 5 8" xfId="7142" xr:uid="{00000000-0005-0000-0000-0000E51B0000}"/>
    <cellStyle name="40% - Accent6 5 9" xfId="7143" xr:uid="{00000000-0005-0000-0000-0000E61B0000}"/>
    <cellStyle name="40% - Accent6 6" xfId="7144" xr:uid="{00000000-0005-0000-0000-0000E71B0000}"/>
    <cellStyle name="40% - Accent6 6 2" xfId="7145" xr:uid="{00000000-0005-0000-0000-0000E81B0000}"/>
    <cellStyle name="40% - Accent6 6 2 2" xfId="7146" xr:uid="{00000000-0005-0000-0000-0000E91B0000}"/>
    <cellStyle name="40% - Accent6 6 2 2 2" xfId="7147" xr:uid="{00000000-0005-0000-0000-0000EA1B0000}"/>
    <cellStyle name="40% - Accent6 6 2 2 2 2" xfId="7148" xr:uid="{00000000-0005-0000-0000-0000EB1B0000}"/>
    <cellStyle name="40% - Accent6 6 2 2 2 2 2" xfId="7149" xr:uid="{00000000-0005-0000-0000-0000EC1B0000}"/>
    <cellStyle name="40% - Accent6 6 2 2 2 2 3" xfId="7150" xr:uid="{00000000-0005-0000-0000-0000ED1B0000}"/>
    <cellStyle name="40% - Accent6 6 2 2 2 2 4" xfId="7151" xr:uid="{00000000-0005-0000-0000-0000EE1B0000}"/>
    <cellStyle name="40% - Accent6 6 2 2 2 3" xfId="7152" xr:uid="{00000000-0005-0000-0000-0000EF1B0000}"/>
    <cellStyle name="40% - Accent6 6 2 2 2 4" xfId="7153" xr:uid="{00000000-0005-0000-0000-0000F01B0000}"/>
    <cellStyle name="40% - Accent6 6 2 2 2 5" xfId="7154" xr:uid="{00000000-0005-0000-0000-0000F11B0000}"/>
    <cellStyle name="40% - Accent6 6 2 2 3" xfId="7155" xr:uid="{00000000-0005-0000-0000-0000F21B0000}"/>
    <cellStyle name="40% - Accent6 6 2 2 3 2" xfId="7156" xr:uid="{00000000-0005-0000-0000-0000F31B0000}"/>
    <cellStyle name="40% - Accent6 6 2 2 3 3" xfId="7157" xr:uid="{00000000-0005-0000-0000-0000F41B0000}"/>
    <cellStyle name="40% - Accent6 6 2 2 3 4" xfId="7158" xr:uid="{00000000-0005-0000-0000-0000F51B0000}"/>
    <cellStyle name="40% - Accent6 6 2 2 4" xfId="7159" xr:uid="{00000000-0005-0000-0000-0000F61B0000}"/>
    <cellStyle name="40% - Accent6 6 2 2 5" xfId="7160" xr:uid="{00000000-0005-0000-0000-0000F71B0000}"/>
    <cellStyle name="40% - Accent6 6 2 2 6" xfId="7161" xr:uid="{00000000-0005-0000-0000-0000F81B0000}"/>
    <cellStyle name="40% - Accent6 6 2 3" xfId="7162" xr:uid="{00000000-0005-0000-0000-0000F91B0000}"/>
    <cellStyle name="40% - Accent6 6 2 3 2" xfId="7163" xr:uid="{00000000-0005-0000-0000-0000FA1B0000}"/>
    <cellStyle name="40% - Accent6 6 2 3 2 2" xfId="7164" xr:uid="{00000000-0005-0000-0000-0000FB1B0000}"/>
    <cellStyle name="40% - Accent6 6 2 3 2 3" xfId="7165" xr:uid="{00000000-0005-0000-0000-0000FC1B0000}"/>
    <cellStyle name="40% - Accent6 6 2 3 2 4" xfId="7166" xr:uid="{00000000-0005-0000-0000-0000FD1B0000}"/>
    <cellStyle name="40% - Accent6 6 2 3 3" xfId="7167" xr:uid="{00000000-0005-0000-0000-0000FE1B0000}"/>
    <cellStyle name="40% - Accent6 6 2 3 4" xfId="7168" xr:uid="{00000000-0005-0000-0000-0000FF1B0000}"/>
    <cellStyle name="40% - Accent6 6 2 3 5" xfId="7169" xr:uid="{00000000-0005-0000-0000-0000001C0000}"/>
    <cellStyle name="40% - Accent6 6 2 4" xfId="7170" xr:uid="{00000000-0005-0000-0000-0000011C0000}"/>
    <cellStyle name="40% - Accent6 6 2 4 2" xfId="7171" xr:uid="{00000000-0005-0000-0000-0000021C0000}"/>
    <cellStyle name="40% - Accent6 6 2 4 2 2" xfId="7172" xr:uid="{00000000-0005-0000-0000-0000031C0000}"/>
    <cellStyle name="40% - Accent6 6 2 4 2 3" xfId="7173" xr:uid="{00000000-0005-0000-0000-0000041C0000}"/>
    <cellStyle name="40% - Accent6 6 2 4 2 4" xfId="7174" xr:uid="{00000000-0005-0000-0000-0000051C0000}"/>
    <cellStyle name="40% - Accent6 6 2 4 3" xfId="7175" xr:uid="{00000000-0005-0000-0000-0000061C0000}"/>
    <cellStyle name="40% - Accent6 6 2 4 4" xfId="7176" xr:uid="{00000000-0005-0000-0000-0000071C0000}"/>
    <cellStyle name="40% - Accent6 6 2 4 5" xfId="7177" xr:uid="{00000000-0005-0000-0000-0000081C0000}"/>
    <cellStyle name="40% - Accent6 6 2 5" xfId="7178" xr:uid="{00000000-0005-0000-0000-0000091C0000}"/>
    <cellStyle name="40% - Accent6 6 2 5 2" xfId="7179" xr:uid="{00000000-0005-0000-0000-00000A1C0000}"/>
    <cellStyle name="40% - Accent6 6 2 5 3" xfId="7180" xr:uid="{00000000-0005-0000-0000-00000B1C0000}"/>
    <cellStyle name="40% - Accent6 6 2 5 4" xfId="7181" xr:uid="{00000000-0005-0000-0000-00000C1C0000}"/>
    <cellStyle name="40% - Accent6 6 2 6" xfId="7182" xr:uid="{00000000-0005-0000-0000-00000D1C0000}"/>
    <cellStyle name="40% - Accent6 6 2 7" xfId="7183" xr:uid="{00000000-0005-0000-0000-00000E1C0000}"/>
    <cellStyle name="40% - Accent6 6 2 8" xfId="7184" xr:uid="{00000000-0005-0000-0000-00000F1C0000}"/>
    <cellStyle name="40% - Accent6 6 3" xfId="7185" xr:uid="{00000000-0005-0000-0000-0000101C0000}"/>
    <cellStyle name="40% - Accent6 6 3 2" xfId="7186" xr:uid="{00000000-0005-0000-0000-0000111C0000}"/>
    <cellStyle name="40% - Accent6 6 3 2 2" xfId="7187" xr:uid="{00000000-0005-0000-0000-0000121C0000}"/>
    <cellStyle name="40% - Accent6 6 3 2 2 2" xfId="7188" xr:uid="{00000000-0005-0000-0000-0000131C0000}"/>
    <cellStyle name="40% - Accent6 6 3 2 2 3" xfId="7189" xr:uid="{00000000-0005-0000-0000-0000141C0000}"/>
    <cellStyle name="40% - Accent6 6 3 2 2 4" xfId="7190" xr:uid="{00000000-0005-0000-0000-0000151C0000}"/>
    <cellStyle name="40% - Accent6 6 3 2 3" xfId="7191" xr:uid="{00000000-0005-0000-0000-0000161C0000}"/>
    <cellStyle name="40% - Accent6 6 3 2 4" xfId="7192" xr:uid="{00000000-0005-0000-0000-0000171C0000}"/>
    <cellStyle name="40% - Accent6 6 3 2 5" xfId="7193" xr:uid="{00000000-0005-0000-0000-0000181C0000}"/>
    <cellStyle name="40% - Accent6 6 3 3" xfId="7194" xr:uid="{00000000-0005-0000-0000-0000191C0000}"/>
    <cellStyle name="40% - Accent6 6 3 3 2" xfId="7195" xr:uid="{00000000-0005-0000-0000-00001A1C0000}"/>
    <cellStyle name="40% - Accent6 6 3 3 3" xfId="7196" xr:uid="{00000000-0005-0000-0000-00001B1C0000}"/>
    <cellStyle name="40% - Accent6 6 3 3 4" xfId="7197" xr:uid="{00000000-0005-0000-0000-00001C1C0000}"/>
    <cellStyle name="40% - Accent6 6 3 4" xfId="7198" xr:uid="{00000000-0005-0000-0000-00001D1C0000}"/>
    <cellStyle name="40% - Accent6 6 3 5" xfId="7199" xr:uid="{00000000-0005-0000-0000-00001E1C0000}"/>
    <cellStyle name="40% - Accent6 6 3 6" xfId="7200" xr:uid="{00000000-0005-0000-0000-00001F1C0000}"/>
    <cellStyle name="40% - Accent6 6 4" xfId="7201" xr:uid="{00000000-0005-0000-0000-0000201C0000}"/>
    <cellStyle name="40% - Accent6 6 4 2" xfId="7202" xr:uid="{00000000-0005-0000-0000-0000211C0000}"/>
    <cellStyle name="40% - Accent6 6 4 2 2" xfId="7203" xr:uid="{00000000-0005-0000-0000-0000221C0000}"/>
    <cellStyle name="40% - Accent6 6 4 2 3" xfId="7204" xr:uid="{00000000-0005-0000-0000-0000231C0000}"/>
    <cellStyle name="40% - Accent6 6 4 2 4" xfId="7205" xr:uid="{00000000-0005-0000-0000-0000241C0000}"/>
    <cellStyle name="40% - Accent6 6 4 3" xfId="7206" xr:uid="{00000000-0005-0000-0000-0000251C0000}"/>
    <cellStyle name="40% - Accent6 6 4 4" xfId="7207" xr:uid="{00000000-0005-0000-0000-0000261C0000}"/>
    <cellStyle name="40% - Accent6 6 4 5" xfId="7208" xr:uid="{00000000-0005-0000-0000-0000271C0000}"/>
    <cellStyle name="40% - Accent6 6 5" xfId="7209" xr:uid="{00000000-0005-0000-0000-0000281C0000}"/>
    <cellStyle name="40% - Accent6 6 5 2" xfId="7210" xr:uid="{00000000-0005-0000-0000-0000291C0000}"/>
    <cellStyle name="40% - Accent6 6 5 2 2" xfId="7211" xr:uid="{00000000-0005-0000-0000-00002A1C0000}"/>
    <cellStyle name="40% - Accent6 6 5 2 3" xfId="7212" xr:uid="{00000000-0005-0000-0000-00002B1C0000}"/>
    <cellStyle name="40% - Accent6 6 5 2 4" xfId="7213" xr:uid="{00000000-0005-0000-0000-00002C1C0000}"/>
    <cellStyle name="40% - Accent6 6 5 3" xfId="7214" xr:uid="{00000000-0005-0000-0000-00002D1C0000}"/>
    <cellStyle name="40% - Accent6 6 5 4" xfId="7215" xr:uid="{00000000-0005-0000-0000-00002E1C0000}"/>
    <cellStyle name="40% - Accent6 6 5 5" xfId="7216" xr:uid="{00000000-0005-0000-0000-00002F1C0000}"/>
    <cellStyle name="40% - Accent6 6 6" xfId="7217" xr:uid="{00000000-0005-0000-0000-0000301C0000}"/>
    <cellStyle name="40% - Accent6 6 6 2" xfId="7218" xr:uid="{00000000-0005-0000-0000-0000311C0000}"/>
    <cellStyle name="40% - Accent6 6 6 3" xfId="7219" xr:uid="{00000000-0005-0000-0000-0000321C0000}"/>
    <cellStyle name="40% - Accent6 6 6 4" xfId="7220" xr:uid="{00000000-0005-0000-0000-0000331C0000}"/>
    <cellStyle name="40% - Accent6 6 7" xfId="7221" xr:uid="{00000000-0005-0000-0000-0000341C0000}"/>
    <cellStyle name="40% - Accent6 6 8" xfId="7222" xr:uid="{00000000-0005-0000-0000-0000351C0000}"/>
    <cellStyle name="40% - Accent6 6 9" xfId="7223" xr:uid="{00000000-0005-0000-0000-0000361C0000}"/>
    <cellStyle name="40% - Accent6 7" xfId="7224" xr:uid="{00000000-0005-0000-0000-0000371C0000}"/>
    <cellStyle name="40% - Accent6 8" xfId="7225" xr:uid="{00000000-0005-0000-0000-0000381C0000}"/>
    <cellStyle name="40% - Accent6 8 2" xfId="7226" xr:uid="{00000000-0005-0000-0000-0000391C0000}"/>
    <cellStyle name="40% - Accent6 8 3" xfId="7227" xr:uid="{00000000-0005-0000-0000-00003A1C0000}"/>
    <cellStyle name="40% - Accent6 8 3 2" xfId="7228" xr:uid="{00000000-0005-0000-0000-00003B1C0000}"/>
    <cellStyle name="40% - Accent6 8 3 2 2" xfId="7229" xr:uid="{00000000-0005-0000-0000-00003C1C0000}"/>
    <cellStyle name="40% - Accent6 8 3 2 2 2" xfId="7230" xr:uid="{00000000-0005-0000-0000-00003D1C0000}"/>
    <cellStyle name="40% - Accent6 8 3 2 2 3" xfId="7231" xr:uid="{00000000-0005-0000-0000-00003E1C0000}"/>
    <cellStyle name="40% - Accent6 8 3 2 2 4" xfId="7232" xr:uid="{00000000-0005-0000-0000-00003F1C0000}"/>
    <cellStyle name="40% - Accent6 8 3 2 3" xfId="7233" xr:uid="{00000000-0005-0000-0000-0000401C0000}"/>
    <cellStyle name="40% - Accent6 8 3 2 4" xfId="7234" xr:uid="{00000000-0005-0000-0000-0000411C0000}"/>
    <cellStyle name="40% - Accent6 8 3 2 5" xfId="7235" xr:uid="{00000000-0005-0000-0000-0000421C0000}"/>
    <cellStyle name="40% - Accent6 8 3 3" xfId="7236" xr:uid="{00000000-0005-0000-0000-0000431C0000}"/>
    <cellStyle name="40% - Accent6 8 3 3 2" xfId="7237" xr:uid="{00000000-0005-0000-0000-0000441C0000}"/>
    <cellStyle name="40% - Accent6 8 3 3 3" xfId="7238" xr:uid="{00000000-0005-0000-0000-0000451C0000}"/>
    <cellStyle name="40% - Accent6 8 3 3 4" xfId="7239" xr:uid="{00000000-0005-0000-0000-0000461C0000}"/>
    <cellStyle name="40% - Accent6 8 3 4" xfId="7240" xr:uid="{00000000-0005-0000-0000-0000471C0000}"/>
    <cellStyle name="40% - Accent6 8 3 5" xfId="7241" xr:uid="{00000000-0005-0000-0000-0000481C0000}"/>
    <cellStyle name="40% - Accent6 8 3 6" xfId="7242" xr:uid="{00000000-0005-0000-0000-0000491C0000}"/>
    <cellStyle name="40% - Accent6 8 4" xfId="7243" xr:uid="{00000000-0005-0000-0000-00004A1C0000}"/>
    <cellStyle name="40% - Accent6 8 4 2" xfId="7244" xr:uid="{00000000-0005-0000-0000-00004B1C0000}"/>
    <cellStyle name="40% - Accent6 8 4 2 2" xfId="7245" xr:uid="{00000000-0005-0000-0000-00004C1C0000}"/>
    <cellStyle name="40% - Accent6 8 4 2 3" xfId="7246" xr:uid="{00000000-0005-0000-0000-00004D1C0000}"/>
    <cellStyle name="40% - Accent6 8 4 2 4" xfId="7247" xr:uid="{00000000-0005-0000-0000-00004E1C0000}"/>
    <cellStyle name="40% - Accent6 8 4 3" xfId="7248" xr:uid="{00000000-0005-0000-0000-00004F1C0000}"/>
    <cellStyle name="40% - Accent6 8 4 4" xfId="7249" xr:uid="{00000000-0005-0000-0000-0000501C0000}"/>
    <cellStyle name="40% - Accent6 8 4 5" xfId="7250" xr:uid="{00000000-0005-0000-0000-0000511C0000}"/>
    <cellStyle name="40% - Accent6 8 5" xfId="7251" xr:uid="{00000000-0005-0000-0000-0000521C0000}"/>
    <cellStyle name="40% - Accent6 8 5 2" xfId="7252" xr:uid="{00000000-0005-0000-0000-0000531C0000}"/>
    <cellStyle name="40% - Accent6 8 5 2 2" xfId="7253" xr:uid="{00000000-0005-0000-0000-0000541C0000}"/>
    <cellStyle name="40% - Accent6 8 5 2 3" xfId="7254" xr:uid="{00000000-0005-0000-0000-0000551C0000}"/>
    <cellStyle name="40% - Accent6 8 5 2 4" xfId="7255" xr:uid="{00000000-0005-0000-0000-0000561C0000}"/>
    <cellStyle name="40% - Accent6 8 5 3" xfId="7256" xr:uid="{00000000-0005-0000-0000-0000571C0000}"/>
    <cellStyle name="40% - Accent6 8 5 4" xfId="7257" xr:uid="{00000000-0005-0000-0000-0000581C0000}"/>
    <cellStyle name="40% - Accent6 8 5 5" xfId="7258" xr:uid="{00000000-0005-0000-0000-0000591C0000}"/>
    <cellStyle name="40% - Accent6 8 6" xfId="7259" xr:uid="{00000000-0005-0000-0000-00005A1C0000}"/>
    <cellStyle name="40% - Accent6 8 6 2" xfId="7260" xr:uid="{00000000-0005-0000-0000-00005B1C0000}"/>
    <cellStyle name="40% - Accent6 8 6 3" xfId="7261" xr:uid="{00000000-0005-0000-0000-00005C1C0000}"/>
    <cellStyle name="40% - Accent6 8 6 4" xfId="7262" xr:uid="{00000000-0005-0000-0000-00005D1C0000}"/>
    <cellStyle name="40% - Accent6 8 7" xfId="7263" xr:uid="{00000000-0005-0000-0000-00005E1C0000}"/>
    <cellStyle name="40% - Accent6 8 8" xfId="7264" xr:uid="{00000000-0005-0000-0000-00005F1C0000}"/>
    <cellStyle name="40% - Accent6 8 9" xfId="7265" xr:uid="{00000000-0005-0000-0000-0000601C0000}"/>
    <cellStyle name="40% - Accent6 9" xfId="7266" xr:uid="{00000000-0005-0000-0000-0000611C0000}"/>
    <cellStyle name="40% - Accent6 9 2" xfId="7267" xr:uid="{00000000-0005-0000-0000-0000621C0000}"/>
    <cellStyle name="40% - Accent6 9 2 2" xfId="7268" xr:uid="{00000000-0005-0000-0000-0000631C0000}"/>
    <cellStyle name="40% - Accent6 9 2 2 2" xfId="7269" xr:uid="{00000000-0005-0000-0000-0000641C0000}"/>
    <cellStyle name="40% - Accent6 9 2 2 2 2" xfId="7270" xr:uid="{00000000-0005-0000-0000-0000651C0000}"/>
    <cellStyle name="40% - Accent6 9 2 2 2 3" xfId="7271" xr:uid="{00000000-0005-0000-0000-0000661C0000}"/>
    <cellStyle name="40% - Accent6 9 2 2 2 4" xfId="7272" xr:uid="{00000000-0005-0000-0000-0000671C0000}"/>
    <cellStyle name="40% - Accent6 9 2 2 3" xfId="7273" xr:uid="{00000000-0005-0000-0000-0000681C0000}"/>
    <cellStyle name="40% - Accent6 9 2 2 4" xfId="7274" xr:uid="{00000000-0005-0000-0000-0000691C0000}"/>
    <cellStyle name="40% - Accent6 9 2 2 5" xfId="7275" xr:uid="{00000000-0005-0000-0000-00006A1C0000}"/>
    <cellStyle name="40% - Accent6 9 2 3" xfId="7276" xr:uid="{00000000-0005-0000-0000-00006B1C0000}"/>
    <cellStyle name="40% - Accent6 9 2 3 2" xfId="7277" xr:uid="{00000000-0005-0000-0000-00006C1C0000}"/>
    <cellStyle name="40% - Accent6 9 2 3 3" xfId="7278" xr:uid="{00000000-0005-0000-0000-00006D1C0000}"/>
    <cellStyle name="40% - Accent6 9 2 3 4" xfId="7279" xr:uid="{00000000-0005-0000-0000-00006E1C0000}"/>
    <cellStyle name="40% - Accent6 9 2 4" xfId="7280" xr:uid="{00000000-0005-0000-0000-00006F1C0000}"/>
    <cellStyle name="40% - Accent6 9 2 5" xfId="7281" xr:uid="{00000000-0005-0000-0000-0000701C0000}"/>
    <cellStyle name="40% - Accent6 9 2 6" xfId="7282" xr:uid="{00000000-0005-0000-0000-0000711C0000}"/>
    <cellStyle name="40% - Accent6 9 3" xfId="7283" xr:uid="{00000000-0005-0000-0000-0000721C0000}"/>
    <cellStyle name="40% - Accent6 9 3 2" xfId="7284" xr:uid="{00000000-0005-0000-0000-0000731C0000}"/>
    <cellStyle name="40% - Accent6 9 3 2 2" xfId="7285" xr:uid="{00000000-0005-0000-0000-0000741C0000}"/>
    <cellStyle name="40% - Accent6 9 3 2 3" xfId="7286" xr:uid="{00000000-0005-0000-0000-0000751C0000}"/>
    <cellStyle name="40% - Accent6 9 3 2 4" xfId="7287" xr:uid="{00000000-0005-0000-0000-0000761C0000}"/>
    <cellStyle name="40% - Accent6 9 3 3" xfId="7288" xr:uid="{00000000-0005-0000-0000-0000771C0000}"/>
    <cellStyle name="40% - Accent6 9 3 4" xfId="7289" xr:uid="{00000000-0005-0000-0000-0000781C0000}"/>
    <cellStyle name="40% - Accent6 9 3 5" xfId="7290" xr:uid="{00000000-0005-0000-0000-0000791C0000}"/>
    <cellStyle name="40% - Accent6 9 4" xfId="7291" xr:uid="{00000000-0005-0000-0000-00007A1C0000}"/>
    <cellStyle name="40% - Accent6 9 4 2" xfId="7292" xr:uid="{00000000-0005-0000-0000-00007B1C0000}"/>
    <cellStyle name="40% - Accent6 9 4 2 2" xfId="7293" xr:uid="{00000000-0005-0000-0000-00007C1C0000}"/>
    <cellStyle name="40% - Accent6 9 4 2 3" xfId="7294" xr:uid="{00000000-0005-0000-0000-00007D1C0000}"/>
    <cellStyle name="40% - Accent6 9 4 2 4" xfId="7295" xr:uid="{00000000-0005-0000-0000-00007E1C0000}"/>
    <cellStyle name="40% - Accent6 9 4 3" xfId="7296" xr:uid="{00000000-0005-0000-0000-00007F1C0000}"/>
    <cellStyle name="40% - Accent6 9 4 4" xfId="7297" xr:uid="{00000000-0005-0000-0000-0000801C0000}"/>
    <cellStyle name="40% - Accent6 9 4 5" xfId="7298" xr:uid="{00000000-0005-0000-0000-0000811C0000}"/>
    <cellStyle name="40% - Accent6 9 5" xfId="7299" xr:uid="{00000000-0005-0000-0000-0000821C0000}"/>
    <cellStyle name="40% - Accent6 9 5 2" xfId="7300" xr:uid="{00000000-0005-0000-0000-0000831C0000}"/>
    <cellStyle name="40% - Accent6 9 5 3" xfId="7301" xr:uid="{00000000-0005-0000-0000-0000841C0000}"/>
    <cellStyle name="40% - Accent6 9 5 4" xfId="7302" xr:uid="{00000000-0005-0000-0000-0000851C0000}"/>
    <cellStyle name="40% - Accent6 9 6" xfId="7303" xr:uid="{00000000-0005-0000-0000-0000861C0000}"/>
    <cellStyle name="40% - Accent6 9 7" xfId="7304" xr:uid="{00000000-0005-0000-0000-0000871C0000}"/>
    <cellStyle name="40% - Accent6 9 8" xfId="7305" xr:uid="{00000000-0005-0000-0000-0000881C0000}"/>
    <cellStyle name="60% - Accent1 2" xfId="7306" xr:uid="{00000000-0005-0000-0000-0000891C0000}"/>
    <cellStyle name="60% - Accent1 2 2" xfId="7307" xr:uid="{00000000-0005-0000-0000-00008A1C0000}"/>
    <cellStyle name="60% - Accent1 2 3" xfId="7308" xr:uid="{00000000-0005-0000-0000-00008B1C0000}"/>
    <cellStyle name="60% - Accent1 3" xfId="7309" xr:uid="{00000000-0005-0000-0000-00008C1C0000}"/>
    <cellStyle name="60% - Accent1 3 2" xfId="7310" xr:uid="{00000000-0005-0000-0000-00008D1C0000}"/>
    <cellStyle name="60% - Accent1 3 3" xfId="7311" xr:uid="{00000000-0005-0000-0000-00008E1C0000}"/>
    <cellStyle name="60% - Accent1 4" xfId="7312" xr:uid="{00000000-0005-0000-0000-00008F1C0000}"/>
    <cellStyle name="60% - Accent1 5" xfId="7313" xr:uid="{00000000-0005-0000-0000-0000901C0000}"/>
    <cellStyle name="60% - Accent1 6" xfId="7314" xr:uid="{00000000-0005-0000-0000-0000911C0000}"/>
    <cellStyle name="60% - Accent2 2" xfId="7315" xr:uid="{00000000-0005-0000-0000-0000921C0000}"/>
    <cellStyle name="60% - Accent2 2 2" xfId="7316" xr:uid="{00000000-0005-0000-0000-0000931C0000}"/>
    <cellStyle name="60% - Accent2 2 3" xfId="7317" xr:uid="{00000000-0005-0000-0000-0000941C0000}"/>
    <cellStyle name="60% - Accent2 3" xfId="7318" xr:uid="{00000000-0005-0000-0000-0000951C0000}"/>
    <cellStyle name="60% - Accent2 3 2" xfId="7319" xr:uid="{00000000-0005-0000-0000-0000961C0000}"/>
    <cellStyle name="60% - Accent2 3 3" xfId="7320" xr:uid="{00000000-0005-0000-0000-0000971C0000}"/>
    <cellStyle name="60% - Accent2 4" xfId="7321" xr:uid="{00000000-0005-0000-0000-0000981C0000}"/>
    <cellStyle name="60% - Accent2 5" xfId="7322" xr:uid="{00000000-0005-0000-0000-0000991C0000}"/>
    <cellStyle name="60% - Accent3 2" xfId="7323" xr:uid="{00000000-0005-0000-0000-00009A1C0000}"/>
    <cellStyle name="60% - Accent3 2 2" xfId="7324" xr:uid="{00000000-0005-0000-0000-00009B1C0000}"/>
    <cellStyle name="60% - Accent3 2 3" xfId="7325" xr:uid="{00000000-0005-0000-0000-00009C1C0000}"/>
    <cellStyle name="60% - Accent3 3" xfId="7326" xr:uid="{00000000-0005-0000-0000-00009D1C0000}"/>
    <cellStyle name="60% - Accent3 3 2" xfId="7327" xr:uid="{00000000-0005-0000-0000-00009E1C0000}"/>
    <cellStyle name="60% - Accent3 3 3" xfId="7328" xr:uid="{00000000-0005-0000-0000-00009F1C0000}"/>
    <cellStyle name="60% - Accent3 4" xfId="7329" xr:uid="{00000000-0005-0000-0000-0000A01C0000}"/>
    <cellStyle name="60% - Accent3 5" xfId="7330" xr:uid="{00000000-0005-0000-0000-0000A11C0000}"/>
    <cellStyle name="60% - Accent3 6" xfId="7331" xr:uid="{00000000-0005-0000-0000-0000A21C0000}"/>
    <cellStyle name="60% - Accent4 2" xfId="7332" xr:uid="{00000000-0005-0000-0000-0000A31C0000}"/>
    <cellStyle name="60% - Accent4 2 2" xfId="7333" xr:uid="{00000000-0005-0000-0000-0000A41C0000}"/>
    <cellStyle name="60% - Accent4 2 3" xfId="7334" xr:uid="{00000000-0005-0000-0000-0000A51C0000}"/>
    <cellStyle name="60% - Accent4 3" xfId="7335" xr:uid="{00000000-0005-0000-0000-0000A61C0000}"/>
    <cellStyle name="60% - Accent4 3 2" xfId="7336" xr:uid="{00000000-0005-0000-0000-0000A71C0000}"/>
    <cellStyle name="60% - Accent4 3 3" xfId="7337" xr:uid="{00000000-0005-0000-0000-0000A81C0000}"/>
    <cellStyle name="60% - Accent4 4" xfId="7338" xr:uid="{00000000-0005-0000-0000-0000A91C0000}"/>
    <cellStyle name="60% - Accent4 5" xfId="7339" xr:uid="{00000000-0005-0000-0000-0000AA1C0000}"/>
    <cellStyle name="60% - Accent4 6" xfId="7340" xr:uid="{00000000-0005-0000-0000-0000AB1C0000}"/>
    <cellStyle name="60% - Accent5 2" xfId="7341" xr:uid="{00000000-0005-0000-0000-0000AC1C0000}"/>
    <cellStyle name="60% - Accent5 2 2" xfId="7342" xr:uid="{00000000-0005-0000-0000-0000AD1C0000}"/>
    <cellStyle name="60% - Accent5 2 3" xfId="7343" xr:uid="{00000000-0005-0000-0000-0000AE1C0000}"/>
    <cellStyle name="60% - Accent5 3" xfId="7344" xr:uid="{00000000-0005-0000-0000-0000AF1C0000}"/>
    <cellStyle name="60% - Accent5 3 2" xfId="7345" xr:uid="{00000000-0005-0000-0000-0000B01C0000}"/>
    <cellStyle name="60% - Accent5 3 3" xfId="7346" xr:uid="{00000000-0005-0000-0000-0000B11C0000}"/>
    <cellStyle name="60% - Accent5 4" xfId="7347" xr:uid="{00000000-0005-0000-0000-0000B21C0000}"/>
    <cellStyle name="60% - Accent5 5" xfId="7348" xr:uid="{00000000-0005-0000-0000-0000B31C0000}"/>
    <cellStyle name="60% - Accent6 2" xfId="7349" xr:uid="{00000000-0005-0000-0000-0000B41C0000}"/>
    <cellStyle name="60% - Accent6 2 2" xfId="7350" xr:uid="{00000000-0005-0000-0000-0000B51C0000}"/>
    <cellStyle name="60% - Accent6 2 3" xfId="7351" xr:uid="{00000000-0005-0000-0000-0000B61C0000}"/>
    <cellStyle name="60% - Accent6 3" xfId="7352" xr:uid="{00000000-0005-0000-0000-0000B71C0000}"/>
    <cellStyle name="60% - Accent6 3 2" xfId="7353" xr:uid="{00000000-0005-0000-0000-0000B81C0000}"/>
    <cellStyle name="60% - Accent6 3 3" xfId="7354" xr:uid="{00000000-0005-0000-0000-0000B91C0000}"/>
    <cellStyle name="60% - Accent6 4" xfId="7355" xr:uid="{00000000-0005-0000-0000-0000BA1C0000}"/>
    <cellStyle name="60% - Accent6 5" xfId="7356" xr:uid="{00000000-0005-0000-0000-0000BB1C0000}"/>
    <cellStyle name="60% - Accent6 6" xfId="7357" xr:uid="{00000000-0005-0000-0000-0000BC1C0000}"/>
    <cellStyle name="Accent1 2" xfId="7358" xr:uid="{00000000-0005-0000-0000-0000BD1C0000}"/>
    <cellStyle name="Accent1 2 2" xfId="7359" xr:uid="{00000000-0005-0000-0000-0000BE1C0000}"/>
    <cellStyle name="Accent1 2 3" xfId="7360" xr:uid="{00000000-0005-0000-0000-0000BF1C0000}"/>
    <cellStyle name="Accent1 3" xfId="7361" xr:uid="{00000000-0005-0000-0000-0000C01C0000}"/>
    <cellStyle name="Accent1 3 2" xfId="7362" xr:uid="{00000000-0005-0000-0000-0000C11C0000}"/>
    <cellStyle name="Accent1 3 3" xfId="7363" xr:uid="{00000000-0005-0000-0000-0000C21C0000}"/>
    <cellStyle name="Accent1 4" xfId="7364" xr:uid="{00000000-0005-0000-0000-0000C31C0000}"/>
    <cellStyle name="Accent1 5" xfId="7365" xr:uid="{00000000-0005-0000-0000-0000C41C0000}"/>
    <cellStyle name="Accent1 6" xfId="7366" xr:uid="{00000000-0005-0000-0000-0000C51C0000}"/>
    <cellStyle name="Accent2 2" xfId="7367" xr:uid="{00000000-0005-0000-0000-0000C61C0000}"/>
    <cellStyle name="Accent2 2 2" xfId="7368" xr:uid="{00000000-0005-0000-0000-0000C71C0000}"/>
    <cellStyle name="Accent2 2 3" xfId="7369" xr:uid="{00000000-0005-0000-0000-0000C81C0000}"/>
    <cellStyle name="Accent2 3" xfId="7370" xr:uid="{00000000-0005-0000-0000-0000C91C0000}"/>
    <cellStyle name="Accent2 3 2" xfId="7371" xr:uid="{00000000-0005-0000-0000-0000CA1C0000}"/>
    <cellStyle name="Accent2 3 3" xfId="7372" xr:uid="{00000000-0005-0000-0000-0000CB1C0000}"/>
    <cellStyle name="Accent2 4" xfId="7373" xr:uid="{00000000-0005-0000-0000-0000CC1C0000}"/>
    <cellStyle name="Accent2 5" xfId="7374" xr:uid="{00000000-0005-0000-0000-0000CD1C0000}"/>
    <cellStyle name="Accent3 2" xfId="7375" xr:uid="{00000000-0005-0000-0000-0000CE1C0000}"/>
    <cellStyle name="Accent3 2 2" xfId="7376" xr:uid="{00000000-0005-0000-0000-0000CF1C0000}"/>
    <cellStyle name="Accent3 2 3" xfId="7377" xr:uid="{00000000-0005-0000-0000-0000D01C0000}"/>
    <cellStyle name="Accent3 3" xfId="7378" xr:uid="{00000000-0005-0000-0000-0000D11C0000}"/>
    <cellStyle name="Accent3 3 2" xfId="7379" xr:uid="{00000000-0005-0000-0000-0000D21C0000}"/>
    <cellStyle name="Accent3 3 3" xfId="7380" xr:uid="{00000000-0005-0000-0000-0000D31C0000}"/>
    <cellStyle name="Accent3 4" xfId="7381" xr:uid="{00000000-0005-0000-0000-0000D41C0000}"/>
    <cellStyle name="Accent3 5" xfId="7382" xr:uid="{00000000-0005-0000-0000-0000D51C0000}"/>
    <cellStyle name="Accent4 2" xfId="7383" xr:uid="{00000000-0005-0000-0000-0000D61C0000}"/>
    <cellStyle name="Accent4 2 2" xfId="7384" xr:uid="{00000000-0005-0000-0000-0000D71C0000}"/>
    <cellStyle name="Accent4 2 3" xfId="7385" xr:uid="{00000000-0005-0000-0000-0000D81C0000}"/>
    <cellStyle name="Accent4 3" xfId="7386" xr:uid="{00000000-0005-0000-0000-0000D91C0000}"/>
    <cellStyle name="Accent4 3 2" xfId="7387" xr:uid="{00000000-0005-0000-0000-0000DA1C0000}"/>
    <cellStyle name="Accent4 3 3" xfId="7388" xr:uid="{00000000-0005-0000-0000-0000DB1C0000}"/>
    <cellStyle name="Accent4 4" xfId="7389" xr:uid="{00000000-0005-0000-0000-0000DC1C0000}"/>
    <cellStyle name="Accent4 5" xfId="7390" xr:uid="{00000000-0005-0000-0000-0000DD1C0000}"/>
    <cellStyle name="Accent4 6" xfId="7391" xr:uid="{00000000-0005-0000-0000-0000DE1C0000}"/>
    <cellStyle name="Accent5 2" xfId="7392" xr:uid="{00000000-0005-0000-0000-0000DF1C0000}"/>
    <cellStyle name="Accent5 2 2" xfId="7393" xr:uid="{00000000-0005-0000-0000-0000E01C0000}"/>
    <cellStyle name="Accent5 2 3" xfId="7394" xr:uid="{00000000-0005-0000-0000-0000E11C0000}"/>
    <cellStyle name="Accent5 3" xfId="7395" xr:uid="{00000000-0005-0000-0000-0000E21C0000}"/>
    <cellStyle name="Accent5 3 2" xfId="7396" xr:uid="{00000000-0005-0000-0000-0000E31C0000}"/>
    <cellStyle name="Accent5 3 3" xfId="7397" xr:uid="{00000000-0005-0000-0000-0000E41C0000}"/>
    <cellStyle name="Accent5 4" xfId="7398" xr:uid="{00000000-0005-0000-0000-0000E51C0000}"/>
    <cellStyle name="Accent5 5" xfId="7399" xr:uid="{00000000-0005-0000-0000-0000E61C0000}"/>
    <cellStyle name="Accent6 2" xfId="7400" xr:uid="{00000000-0005-0000-0000-0000E71C0000}"/>
    <cellStyle name="Accent6 2 2" xfId="7401" xr:uid="{00000000-0005-0000-0000-0000E81C0000}"/>
    <cellStyle name="Accent6 2 3" xfId="7402" xr:uid="{00000000-0005-0000-0000-0000E91C0000}"/>
    <cellStyle name="Accent6 3" xfId="7403" xr:uid="{00000000-0005-0000-0000-0000EA1C0000}"/>
    <cellStyle name="Accent6 3 2" xfId="7404" xr:uid="{00000000-0005-0000-0000-0000EB1C0000}"/>
    <cellStyle name="Accent6 3 3" xfId="7405" xr:uid="{00000000-0005-0000-0000-0000EC1C0000}"/>
    <cellStyle name="Accent6 4" xfId="7406" xr:uid="{00000000-0005-0000-0000-0000ED1C0000}"/>
    <cellStyle name="Accent6 5" xfId="7407" xr:uid="{00000000-0005-0000-0000-0000EE1C0000}"/>
    <cellStyle name="Bad 2" xfId="7408" xr:uid="{00000000-0005-0000-0000-0000EF1C0000}"/>
    <cellStyle name="Bad 2 2" xfId="7409" xr:uid="{00000000-0005-0000-0000-0000F01C0000}"/>
    <cellStyle name="Bad 2 3" xfId="7410" xr:uid="{00000000-0005-0000-0000-0000F11C0000}"/>
    <cellStyle name="Bad 3" xfId="7411" xr:uid="{00000000-0005-0000-0000-0000F21C0000}"/>
    <cellStyle name="Bad 3 2" xfId="7412" xr:uid="{00000000-0005-0000-0000-0000F31C0000}"/>
    <cellStyle name="Bad 3 3" xfId="7413" xr:uid="{00000000-0005-0000-0000-0000F41C0000}"/>
    <cellStyle name="Bad 4" xfId="7414" xr:uid="{00000000-0005-0000-0000-0000F51C0000}"/>
    <cellStyle name="Bad 5" xfId="7415" xr:uid="{00000000-0005-0000-0000-0000F61C0000}"/>
    <cellStyle name="Calculation 2" xfId="7416" xr:uid="{00000000-0005-0000-0000-0000F71C0000}"/>
    <cellStyle name="Calculation 2 2" xfId="7417" xr:uid="{00000000-0005-0000-0000-0000F81C0000}"/>
    <cellStyle name="Calculation 2 3" xfId="7418" xr:uid="{00000000-0005-0000-0000-0000F91C0000}"/>
    <cellStyle name="Calculation 3" xfId="7419" xr:uid="{00000000-0005-0000-0000-0000FA1C0000}"/>
    <cellStyle name="Calculation 3 2" xfId="7420" xr:uid="{00000000-0005-0000-0000-0000FB1C0000}"/>
    <cellStyle name="Calculation 3 3" xfId="7421" xr:uid="{00000000-0005-0000-0000-0000FC1C0000}"/>
    <cellStyle name="Calculation 4" xfId="7422" xr:uid="{00000000-0005-0000-0000-0000FD1C0000}"/>
    <cellStyle name="Calculation 5" xfId="7423" xr:uid="{00000000-0005-0000-0000-0000FE1C0000}"/>
    <cellStyle name="Calculation 6" xfId="7424" xr:uid="{00000000-0005-0000-0000-0000FF1C0000}"/>
    <cellStyle name="Check Cell 2" xfId="7425" xr:uid="{00000000-0005-0000-0000-0000001D0000}"/>
    <cellStyle name="Check Cell 2 2" xfId="7426" xr:uid="{00000000-0005-0000-0000-0000011D0000}"/>
    <cellStyle name="Check Cell 2 3" xfId="7427" xr:uid="{00000000-0005-0000-0000-0000021D0000}"/>
    <cellStyle name="Check Cell 3" xfId="7428" xr:uid="{00000000-0005-0000-0000-0000031D0000}"/>
    <cellStyle name="Check Cell 3 2" xfId="7429" xr:uid="{00000000-0005-0000-0000-0000041D0000}"/>
    <cellStyle name="Check Cell 3 3" xfId="7430" xr:uid="{00000000-0005-0000-0000-0000051D0000}"/>
    <cellStyle name="Check Cell 4" xfId="7431" xr:uid="{00000000-0005-0000-0000-0000061D0000}"/>
    <cellStyle name="Check Cell 5" xfId="7432" xr:uid="{00000000-0005-0000-0000-0000071D0000}"/>
    <cellStyle name="Comma" xfId="11988" builtinId="3"/>
    <cellStyle name="Comma 10" xfId="7433" xr:uid="{00000000-0005-0000-0000-0000081D0000}"/>
    <cellStyle name="Comma 10 2" xfId="7434" xr:uid="{00000000-0005-0000-0000-0000091D0000}"/>
    <cellStyle name="Comma 10 2 2" xfId="7435" xr:uid="{00000000-0005-0000-0000-00000A1D0000}"/>
    <cellStyle name="Comma 10 2 2 2" xfId="7436" xr:uid="{00000000-0005-0000-0000-00000B1D0000}"/>
    <cellStyle name="Comma 10 2 2 3" xfId="7437" xr:uid="{00000000-0005-0000-0000-00000C1D0000}"/>
    <cellStyle name="Comma 10 2 2 4" xfId="7438" xr:uid="{00000000-0005-0000-0000-00000D1D0000}"/>
    <cellStyle name="Comma 10 2 3" xfId="7439" xr:uid="{00000000-0005-0000-0000-00000E1D0000}"/>
    <cellStyle name="Comma 10 2 4" xfId="7440" xr:uid="{00000000-0005-0000-0000-00000F1D0000}"/>
    <cellStyle name="Comma 10 2 5" xfId="7441" xr:uid="{00000000-0005-0000-0000-0000101D0000}"/>
    <cellStyle name="Comma 10 2 6" xfId="7442" xr:uid="{00000000-0005-0000-0000-0000111D0000}"/>
    <cellStyle name="Comma 10 2 7" xfId="7443" xr:uid="{00000000-0005-0000-0000-0000121D0000}"/>
    <cellStyle name="Comma 10 3" xfId="7444" xr:uid="{00000000-0005-0000-0000-0000131D0000}"/>
    <cellStyle name="Comma 10 3 2" xfId="7445" xr:uid="{00000000-0005-0000-0000-0000141D0000}"/>
    <cellStyle name="Comma 10 3 3" xfId="7446" xr:uid="{00000000-0005-0000-0000-0000151D0000}"/>
    <cellStyle name="Comma 10 3 4" xfId="7447" xr:uid="{00000000-0005-0000-0000-0000161D0000}"/>
    <cellStyle name="Comma 10 4" xfId="7448" xr:uid="{00000000-0005-0000-0000-0000171D0000}"/>
    <cellStyle name="Comma 10 5" xfId="7449" xr:uid="{00000000-0005-0000-0000-0000181D0000}"/>
    <cellStyle name="Comma 10 6" xfId="7450" xr:uid="{00000000-0005-0000-0000-0000191D0000}"/>
    <cellStyle name="Comma 10 7" xfId="7451" xr:uid="{00000000-0005-0000-0000-00001A1D0000}"/>
    <cellStyle name="Comma 10 8" xfId="7452" xr:uid="{00000000-0005-0000-0000-00001B1D0000}"/>
    <cellStyle name="Comma 11" xfId="7453" xr:uid="{00000000-0005-0000-0000-00001C1D0000}"/>
    <cellStyle name="Comma 11 2" xfId="7454" xr:uid="{00000000-0005-0000-0000-00001D1D0000}"/>
    <cellStyle name="Comma 11 2 2" xfId="7455" xr:uid="{00000000-0005-0000-0000-00001E1D0000}"/>
    <cellStyle name="Comma 11 2 2 2" xfId="7456" xr:uid="{00000000-0005-0000-0000-00001F1D0000}"/>
    <cellStyle name="Comma 11 2 2 3" xfId="7457" xr:uid="{00000000-0005-0000-0000-0000201D0000}"/>
    <cellStyle name="Comma 11 2 2 4" xfId="7458" xr:uid="{00000000-0005-0000-0000-0000211D0000}"/>
    <cellStyle name="Comma 11 2 3" xfId="7459" xr:uid="{00000000-0005-0000-0000-0000221D0000}"/>
    <cellStyle name="Comma 11 2 4" xfId="7460" xr:uid="{00000000-0005-0000-0000-0000231D0000}"/>
    <cellStyle name="Comma 11 2 5" xfId="7461" xr:uid="{00000000-0005-0000-0000-0000241D0000}"/>
    <cellStyle name="Comma 11 2 6" xfId="7462" xr:uid="{00000000-0005-0000-0000-0000251D0000}"/>
    <cellStyle name="Comma 11 2 7" xfId="7463" xr:uid="{00000000-0005-0000-0000-0000261D0000}"/>
    <cellStyle name="Comma 11 3" xfId="7464" xr:uid="{00000000-0005-0000-0000-0000271D0000}"/>
    <cellStyle name="Comma 11 3 2" xfId="7465" xr:uid="{00000000-0005-0000-0000-0000281D0000}"/>
    <cellStyle name="Comma 11 3 3" xfId="7466" xr:uid="{00000000-0005-0000-0000-0000291D0000}"/>
    <cellStyle name="Comma 11 3 4" xfId="7467" xr:uid="{00000000-0005-0000-0000-00002A1D0000}"/>
    <cellStyle name="Comma 11 4" xfId="7468" xr:uid="{00000000-0005-0000-0000-00002B1D0000}"/>
    <cellStyle name="Comma 11 5" xfId="7469" xr:uid="{00000000-0005-0000-0000-00002C1D0000}"/>
    <cellStyle name="Comma 11 6" xfId="7470" xr:uid="{00000000-0005-0000-0000-00002D1D0000}"/>
    <cellStyle name="Comma 11 7" xfId="7471" xr:uid="{00000000-0005-0000-0000-00002E1D0000}"/>
    <cellStyle name="Comma 11 8" xfId="7472" xr:uid="{00000000-0005-0000-0000-00002F1D0000}"/>
    <cellStyle name="Comma 12" xfId="7473" xr:uid="{00000000-0005-0000-0000-0000301D0000}"/>
    <cellStyle name="Comma 12 2" xfId="7474" xr:uid="{00000000-0005-0000-0000-0000311D0000}"/>
    <cellStyle name="Comma 12 2 2" xfId="7475" xr:uid="{00000000-0005-0000-0000-0000321D0000}"/>
    <cellStyle name="Comma 12 2 2 2" xfId="7476" xr:uid="{00000000-0005-0000-0000-0000331D0000}"/>
    <cellStyle name="Comma 12 2 2 3" xfId="7477" xr:uid="{00000000-0005-0000-0000-0000341D0000}"/>
    <cellStyle name="Comma 12 2 2 4" xfId="7478" xr:uid="{00000000-0005-0000-0000-0000351D0000}"/>
    <cellStyle name="Comma 12 2 3" xfId="7479" xr:uid="{00000000-0005-0000-0000-0000361D0000}"/>
    <cellStyle name="Comma 12 2 4" xfId="7480" xr:uid="{00000000-0005-0000-0000-0000371D0000}"/>
    <cellStyle name="Comma 12 2 5" xfId="7481" xr:uid="{00000000-0005-0000-0000-0000381D0000}"/>
    <cellStyle name="Comma 12 2 6" xfId="7482" xr:uid="{00000000-0005-0000-0000-0000391D0000}"/>
    <cellStyle name="Comma 12 2 7" xfId="7483" xr:uid="{00000000-0005-0000-0000-00003A1D0000}"/>
    <cellStyle name="Comma 12 3" xfId="7484" xr:uid="{00000000-0005-0000-0000-00003B1D0000}"/>
    <cellStyle name="Comma 12 3 2" xfId="7485" xr:uid="{00000000-0005-0000-0000-00003C1D0000}"/>
    <cellStyle name="Comma 12 3 3" xfId="7486" xr:uid="{00000000-0005-0000-0000-00003D1D0000}"/>
    <cellStyle name="Comma 12 3 4" xfId="7487" xr:uid="{00000000-0005-0000-0000-00003E1D0000}"/>
    <cellStyle name="Comma 12 4" xfId="7488" xr:uid="{00000000-0005-0000-0000-00003F1D0000}"/>
    <cellStyle name="Comma 12 5" xfId="7489" xr:uid="{00000000-0005-0000-0000-0000401D0000}"/>
    <cellStyle name="Comma 12 6" xfId="7490" xr:uid="{00000000-0005-0000-0000-0000411D0000}"/>
    <cellStyle name="Comma 12 7" xfId="7491" xr:uid="{00000000-0005-0000-0000-0000421D0000}"/>
    <cellStyle name="Comma 12 8" xfId="7492" xr:uid="{00000000-0005-0000-0000-0000431D0000}"/>
    <cellStyle name="Comma 13" xfId="7493" xr:uid="{00000000-0005-0000-0000-0000441D0000}"/>
    <cellStyle name="Comma 13 2" xfId="7494" xr:uid="{00000000-0005-0000-0000-0000451D0000}"/>
    <cellStyle name="Comma 13 2 2" xfId="7495" xr:uid="{00000000-0005-0000-0000-0000461D0000}"/>
    <cellStyle name="Comma 13 2 3" xfId="7496" xr:uid="{00000000-0005-0000-0000-0000471D0000}"/>
    <cellStyle name="Comma 13 2 4" xfId="7497" xr:uid="{00000000-0005-0000-0000-0000481D0000}"/>
    <cellStyle name="Comma 13 2 5" xfId="7498" xr:uid="{00000000-0005-0000-0000-0000491D0000}"/>
    <cellStyle name="Comma 13 2 6" xfId="7499" xr:uid="{00000000-0005-0000-0000-00004A1D0000}"/>
    <cellStyle name="Comma 13 3" xfId="7500" xr:uid="{00000000-0005-0000-0000-00004B1D0000}"/>
    <cellStyle name="Comma 13 4" xfId="7501" xr:uid="{00000000-0005-0000-0000-00004C1D0000}"/>
    <cellStyle name="Comma 13 5" xfId="7502" xr:uid="{00000000-0005-0000-0000-00004D1D0000}"/>
    <cellStyle name="Comma 13 6" xfId="7503" xr:uid="{00000000-0005-0000-0000-00004E1D0000}"/>
    <cellStyle name="Comma 13 7" xfId="7504" xr:uid="{00000000-0005-0000-0000-00004F1D0000}"/>
    <cellStyle name="Comma 14" xfId="7505" xr:uid="{00000000-0005-0000-0000-0000501D0000}"/>
    <cellStyle name="Comma 14 2" xfId="7506" xr:uid="{00000000-0005-0000-0000-0000511D0000}"/>
    <cellStyle name="Comma 14 2 2" xfId="7507" xr:uid="{00000000-0005-0000-0000-0000521D0000}"/>
    <cellStyle name="Comma 14 2 3" xfId="7508" xr:uid="{00000000-0005-0000-0000-0000531D0000}"/>
    <cellStyle name="Comma 14 2 4" xfId="7509" xr:uid="{00000000-0005-0000-0000-0000541D0000}"/>
    <cellStyle name="Comma 14 2 5" xfId="7510" xr:uid="{00000000-0005-0000-0000-0000551D0000}"/>
    <cellStyle name="Comma 14 2 6" xfId="7511" xr:uid="{00000000-0005-0000-0000-0000561D0000}"/>
    <cellStyle name="Comma 14 3" xfId="7512" xr:uid="{00000000-0005-0000-0000-0000571D0000}"/>
    <cellStyle name="Comma 14 4" xfId="7513" xr:uid="{00000000-0005-0000-0000-0000581D0000}"/>
    <cellStyle name="Comma 14 5" xfId="7514" xr:uid="{00000000-0005-0000-0000-0000591D0000}"/>
    <cellStyle name="Comma 14 6" xfId="7515" xr:uid="{00000000-0005-0000-0000-00005A1D0000}"/>
    <cellStyle name="Comma 14 7" xfId="7516" xr:uid="{00000000-0005-0000-0000-00005B1D0000}"/>
    <cellStyle name="Comma 15" xfId="7517" xr:uid="{00000000-0005-0000-0000-00005C1D0000}"/>
    <cellStyle name="Comma 15 2" xfId="7518" xr:uid="{00000000-0005-0000-0000-00005D1D0000}"/>
    <cellStyle name="Comma 15 2 2" xfId="7519" xr:uid="{00000000-0005-0000-0000-00005E1D0000}"/>
    <cellStyle name="Comma 15 2 3" xfId="7520" xr:uid="{00000000-0005-0000-0000-00005F1D0000}"/>
    <cellStyle name="Comma 15 2 4" xfId="7521" xr:uid="{00000000-0005-0000-0000-0000601D0000}"/>
    <cellStyle name="Comma 15 2 5" xfId="7522" xr:uid="{00000000-0005-0000-0000-0000611D0000}"/>
    <cellStyle name="Comma 15 2 6" xfId="7523" xr:uid="{00000000-0005-0000-0000-0000621D0000}"/>
    <cellStyle name="Comma 15 3" xfId="7524" xr:uid="{00000000-0005-0000-0000-0000631D0000}"/>
    <cellStyle name="Comma 15 4" xfId="7525" xr:uid="{00000000-0005-0000-0000-0000641D0000}"/>
    <cellStyle name="Comma 15 5" xfId="7526" xr:uid="{00000000-0005-0000-0000-0000651D0000}"/>
    <cellStyle name="Comma 15 6" xfId="7527" xr:uid="{00000000-0005-0000-0000-0000661D0000}"/>
    <cellStyle name="Comma 15 7" xfId="7528" xr:uid="{00000000-0005-0000-0000-0000671D0000}"/>
    <cellStyle name="Comma 16" xfId="7529" xr:uid="{00000000-0005-0000-0000-0000681D0000}"/>
    <cellStyle name="Comma 16 2" xfId="7530" xr:uid="{00000000-0005-0000-0000-0000691D0000}"/>
    <cellStyle name="Comma 16 2 2" xfId="7531" xr:uid="{00000000-0005-0000-0000-00006A1D0000}"/>
    <cellStyle name="Comma 16 2 3" xfId="7532" xr:uid="{00000000-0005-0000-0000-00006B1D0000}"/>
    <cellStyle name="Comma 16 3" xfId="7533" xr:uid="{00000000-0005-0000-0000-00006C1D0000}"/>
    <cellStyle name="Comma 16 4" xfId="7534" xr:uid="{00000000-0005-0000-0000-00006D1D0000}"/>
    <cellStyle name="Comma 16 5" xfId="7535" xr:uid="{00000000-0005-0000-0000-00006E1D0000}"/>
    <cellStyle name="Comma 16 6" xfId="7536" xr:uid="{00000000-0005-0000-0000-00006F1D0000}"/>
    <cellStyle name="Comma 17" xfId="7537" xr:uid="{00000000-0005-0000-0000-0000701D0000}"/>
    <cellStyle name="Comma 17 2" xfId="7538" xr:uid="{00000000-0005-0000-0000-0000711D0000}"/>
    <cellStyle name="Comma 17 2 2" xfId="7539" xr:uid="{00000000-0005-0000-0000-0000721D0000}"/>
    <cellStyle name="Comma 17 2 3" xfId="7540" xr:uid="{00000000-0005-0000-0000-0000731D0000}"/>
    <cellStyle name="Comma 17 3" xfId="7541" xr:uid="{00000000-0005-0000-0000-0000741D0000}"/>
    <cellStyle name="Comma 17 4" xfId="7542" xr:uid="{00000000-0005-0000-0000-0000751D0000}"/>
    <cellStyle name="Comma 17 5" xfId="7543" xr:uid="{00000000-0005-0000-0000-0000761D0000}"/>
    <cellStyle name="Comma 17 6" xfId="7544" xr:uid="{00000000-0005-0000-0000-0000771D0000}"/>
    <cellStyle name="Comma 18" xfId="7545" xr:uid="{00000000-0005-0000-0000-0000781D0000}"/>
    <cellStyle name="Comma 18 2" xfId="7546" xr:uid="{00000000-0005-0000-0000-0000791D0000}"/>
    <cellStyle name="Comma 18 2 2" xfId="7547" xr:uid="{00000000-0005-0000-0000-00007A1D0000}"/>
    <cellStyle name="Comma 18 2 3" xfId="7548" xr:uid="{00000000-0005-0000-0000-00007B1D0000}"/>
    <cellStyle name="Comma 18 3" xfId="7549" xr:uid="{00000000-0005-0000-0000-00007C1D0000}"/>
    <cellStyle name="Comma 18 4" xfId="7550" xr:uid="{00000000-0005-0000-0000-00007D1D0000}"/>
    <cellStyle name="Comma 18 5" xfId="7551" xr:uid="{00000000-0005-0000-0000-00007E1D0000}"/>
    <cellStyle name="Comma 18 6" xfId="7552" xr:uid="{00000000-0005-0000-0000-00007F1D0000}"/>
    <cellStyle name="Comma 19" xfId="7553" xr:uid="{00000000-0005-0000-0000-0000801D0000}"/>
    <cellStyle name="Comma 19 2" xfId="7554" xr:uid="{00000000-0005-0000-0000-0000811D0000}"/>
    <cellStyle name="Comma 19 2 2" xfId="7555" xr:uid="{00000000-0005-0000-0000-0000821D0000}"/>
    <cellStyle name="Comma 19 2 3" xfId="7556" xr:uid="{00000000-0005-0000-0000-0000831D0000}"/>
    <cellStyle name="Comma 19 3" xfId="7557" xr:uid="{00000000-0005-0000-0000-0000841D0000}"/>
    <cellStyle name="Comma 19 4" xfId="7558" xr:uid="{00000000-0005-0000-0000-0000851D0000}"/>
    <cellStyle name="Comma 19 5" xfId="7559" xr:uid="{00000000-0005-0000-0000-0000861D0000}"/>
    <cellStyle name="Comma 2" xfId="7560" xr:uid="{00000000-0005-0000-0000-0000871D0000}"/>
    <cellStyle name="Comma 2 10" xfId="7561" xr:uid="{00000000-0005-0000-0000-0000881D0000}"/>
    <cellStyle name="Comma 2 10 2" xfId="7562" xr:uid="{00000000-0005-0000-0000-0000891D0000}"/>
    <cellStyle name="Comma 2 10 2 2" xfId="7563" xr:uid="{00000000-0005-0000-0000-00008A1D0000}"/>
    <cellStyle name="Comma 2 10 2 3" xfId="7564" xr:uid="{00000000-0005-0000-0000-00008B1D0000}"/>
    <cellStyle name="Comma 2 10 2 4" xfId="7565" xr:uid="{00000000-0005-0000-0000-00008C1D0000}"/>
    <cellStyle name="Comma 2 10 3" xfId="7566" xr:uid="{00000000-0005-0000-0000-00008D1D0000}"/>
    <cellStyle name="Comma 2 10 4" xfId="7567" xr:uid="{00000000-0005-0000-0000-00008E1D0000}"/>
    <cellStyle name="Comma 2 10 5" xfId="7568" xr:uid="{00000000-0005-0000-0000-00008F1D0000}"/>
    <cellStyle name="Comma 2 11" xfId="7569" xr:uid="{00000000-0005-0000-0000-0000901D0000}"/>
    <cellStyle name="Comma 2 11 2" xfId="7570" xr:uid="{00000000-0005-0000-0000-0000911D0000}"/>
    <cellStyle name="Comma 2 11 2 2" xfId="7571" xr:uid="{00000000-0005-0000-0000-0000921D0000}"/>
    <cellStyle name="Comma 2 11 2 3" xfId="7572" xr:uid="{00000000-0005-0000-0000-0000931D0000}"/>
    <cellStyle name="Comma 2 11 2 4" xfId="7573" xr:uid="{00000000-0005-0000-0000-0000941D0000}"/>
    <cellStyle name="Comma 2 11 3" xfId="7574" xr:uid="{00000000-0005-0000-0000-0000951D0000}"/>
    <cellStyle name="Comma 2 11 4" xfId="7575" xr:uid="{00000000-0005-0000-0000-0000961D0000}"/>
    <cellStyle name="Comma 2 11 5" xfId="7576" xr:uid="{00000000-0005-0000-0000-0000971D0000}"/>
    <cellStyle name="Comma 2 12" xfId="7577" xr:uid="{00000000-0005-0000-0000-0000981D0000}"/>
    <cellStyle name="Comma 2 12 2" xfId="7578" xr:uid="{00000000-0005-0000-0000-0000991D0000}"/>
    <cellStyle name="Comma 2 12 3" xfId="7579" xr:uid="{00000000-0005-0000-0000-00009A1D0000}"/>
    <cellStyle name="Comma 2 12 4" xfId="7580" xr:uid="{00000000-0005-0000-0000-00009B1D0000}"/>
    <cellStyle name="Comma 2 13" xfId="7581" xr:uid="{00000000-0005-0000-0000-00009C1D0000}"/>
    <cellStyle name="Comma 2 13 2" xfId="7582" xr:uid="{00000000-0005-0000-0000-00009D1D0000}"/>
    <cellStyle name="Comma 2 13 3" xfId="7583" xr:uid="{00000000-0005-0000-0000-00009E1D0000}"/>
    <cellStyle name="Comma 2 13 4" xfId="7584" xr:uid="{00000000-0005-0000-0000-00009F1D0000}"/>
    <cellStyle name="Comma 2 14" xfId="7585" xr:uid="{00000000-0005-0000-0000-0000A01D0000}"/>
    <cellStyle name="Comma 2 14 2" xfId="7586" xr:uid="{00000000-0005-0000-0000-0000A11D0000}"/>
    <cellStyle name="Comma 2 14 3" xfId="7587" xr:uid="{00000000-0005-0000-0000-0000A21D0000}"/>
    <cellStyle name="Comma 2 14 4" xfId="7588" xr:uid="{00000000-0005-0000-0000-0000A31D0000}"/>
    <cellStyle name="Comma 2 15" xfId="7589" xr:uid="{00000000-0005-0000-0000-0000A41D0000}"/>
    <cellStyle name="Comma 2 15 2" xfId="7590" xr:uid="{00000000-0005-0000-0000-0000A51D0000}"/>
    <cellStyle name="Comma 2 15 3" xfId="7591" xr:uid="{00000000-0005-0000-0000-0000A61D0000}"/>
    <cellStyle name="Comma 2 16" xfId="7592" xr:uid="{00000000-0005-0000-0000-0000A71D0000}"/>
    <cellStyle name="Comma 2 2" xfId="7593" xr:uid="{00000000-0005-0000-0000-0000A81D0000}"/>
    <cellStyle name="Comma 2 2 10" xfId="7594" xr:uid="{00000000-0005-0000-0000-0000A91D0000}"/>
    <cellStyle name="Comma 2 2 2" xfId="7595" xr:uid="{00000000-0005-0000-0000-0000AA1D0000}"/>
    <cellStyle name="Comma 2 2 2 2" xfId="7596" xr:uid="{00000000-0005-0000-0000-0000AB1D0000}"/>
    <cellStyle name="Comma 2 2 2 2 2" xfId="7597" xr:uid="{00000000-0005-0000-0000-0000AC1D0000}"/>
    <cellStyle name="Comma 2 2 2 2 2 2" xfId="7598" xr:uid="{00000000-0005-0000-0000-0000AD1D0000}"/>
    <cellStyle name="Comma 2 2 2 2 2 2 2" xfId="7599" xr:uid="{00000000-0005-0000-0000-0000AE1D0000}"/>
    <cellStyle name="Comma 2 2 2 2 2 2 2 2" xfId="7600" xr:uid="{00000000-0005-0000-0000-0000AF1D0000}"/>
    <cellStyle name="Comma 2 2 2 2 2 2 2 3" xfId="7601" xr:uid="{00000000-0005-0000-0000-0000B01D0000}"/>
    <cellStyle name="Comma 2 2 2 2 2 2 2 4" xfId="7602" xr:uid="{00000000-0005-0000-0000-0000B11D0000}"/>
    <cellStyle name="Comma 2 2 2 2 2 2 3" xfId="7603" xr:uid="{00000000-0005-0000-0000-0000B21D0000}"/>
    <cellStyle name="Comma 2 2 2 2 2 2 4" xfId="7604" xr:uid="{00000000-0005-0000-0000-0000B31D0000}"/>
    <cellStyle name="Comma 2 2 2 2 2 2 5" xfId="7605" xr:uid="{00000000-0005-0000-0000-0000B41D0000}"/>
    <cellStyle name="Comma 2 2 2 2 2 3" xfId="7606" xr:uid="{00000000-0005-0000-0000-0000B51D0000}"/>
    <cellStyle name="Comma 2 2 2 2 2 3 2" xfId="7607" xr:uid="{00000000-0005-0000-0000-0000B61D0000}"/>
    <cellStyle name="Comma 2 2 2 2 2 3 3" xfId="7608" xr:uid="{00000000-0005-0000-0000-0000B71D0000}"/>
    <cellStyle name="Comma 2 2 2 2 2 3 4" xfId="7609" xr:uid="{00000000-0005-0000-0000-0000B81D0000}"/>
    <cellStyle name="Comma 2 2 2 2 2 4" xfId="7610" xr:uid="{00000000-0005-0000-0000-0000B91D0000}"/>
    <cellStyle name="Comma 2 2 2 2 2 5" xfId="7611" xr:uid="{00000000-0005-0000-0000-0000BA1D0000}"/>
    <cellStyle name="Comma 2 2 2 2 2 6" xfId="7612" xr:uid="{00000000-0005-0000-0000-0000BB1D0000}"/>
    <cellStyle name="Comma 2 2 2 2 3" xfId="7613" xr:uid="{00000000-0005-0000-0000-0000BC1D0000}"/>
    <cellStyle name="Comma 2 2 2 2 3 2" xfId="7614" xr:uid="{00000000-0005-0000-0000-0000BD1D0000}"/>
    <cellStyle name="Comma 2 2 2 2 3 2 2" xfId="7615" xr:uid="{00000000-0005-0000-0000-0000BE1D0000}"/>
    <cellStyle name="Comma 2 2 2 2 3 2 3" xfId="7616" xr:uid="{00000000-0005-0000-0000-0000BF1D0000}"/>
    <cellStyle name="Comma 2 2 2 2 3 2 4" xfId="7617" xr:uid="{00000000-0005-0000-0000-0000C01D0000}"/>
    <cellStyle name="Comma 2 2 2 2 3 3" xfId="7618" xr:uid="{00000000-0005-0000-0000-0000C11D0000}"/>
    <cellStyle name="Comma 2 2 2 2 3 4" xfId="7619" xr:uid="{00000000-0005-0000-0000-0000C21D0000}"/>
    <cellStyle name="Comma 2 2 2 2 3 5" xfId="7620" xr:uid="{00000000-0005-0000-0000-0000C31D0000}"/>
    <cellStyle name="Comma 2 2 2 2 4" xfId="7621" xr:uid="{00000000-0005-0000-0000-0000C41D0000}"/>
    <cellStyle name="Comma 2 2 2 2 4 2" xfId="7622" xr:uid="{00000000-0005-0000-0000-0000C51D0000}"/>
    <cellStyle name="Comma 2 2 2 2 4 2 2" xfId="7623" xr:uid="{00000000-0005-0000-0000-0000C61D0000}"/>
    <cellStyle name="Comma 2 2 2 2 4 2 3" xfId="7624" xr:uid="{00000000-0005-0000-0000-0000C71D0000}"/>
    <cellStyle name="Comma 2 2 2 2 4 2 4" xfId="7625" xr:uid="{00000000-0005-0000-0000-0000C81D0000}"/>
    <cellStyle name="Comma 2 2 2 2 4 3" xfId="7626" xr:uid="{00000000-0005-0000-0000-0000C91D0000}"/>
    <cellStyle name="Comma 2 2 2 2 4 4" xfId="7627" xr:uid="{00000000-0005-0000-0000-0000CA1D0000}"/>
    <cellStyle name="Comma 2 2 2 2 4 5" xfId="7628" xr:uid="{00000000-0005-0000-0000-0000CB1D0000}"/>
    <cellStyle name="Comma 2 2 2 2 5" xfId="7629" xr:uid="{00000000-0005-0000-0000-0000CC1D0000}"/>
    <cellStyle name="Comma 2 2 2 2 5 2" xfId="7630" xr:uid="{00000000-0005-0000-0000-0000CD1D0000}"/>
    <cellStyle name="Comma 2 2 2 2 5 3" xfId="7631" xr:uid="{00000000-0005-0000-0000-0000CE1D0000}"/>
    <cellStyle name="Comma 2 2 2 2 5 4" xfId="7632" xr:uid="{00000000-0005-0000-0000-0000CF1D0000}"/>
    <cellStyle name="Comma 2 2 2 2 6" xfId="7633" xr:uid="{00000000-0005-0000-0000-0000D01D0000}"/>
    <cellStyle name="Comma 2 2 2 2 7" xfId="7634" xr:uid="{00000000-0005-0000-0000-0000D11D0000}"/>
    <cellStyle name="Comma 2 2 2 2 8" xfId="7635" xr:uid="{00000000-0005-0000-0000-0000D21D0000}"/>
    <cellStyle name="Comma 2 2 2 3" xfId="7636" xr:uid="{00000000-0005-0000-0000-0000D31D0000}"/>
    <cellStyle name="Comma 2 2 2 3 2" xfId="7637" xr:uid="{00000000-0005-0000-0000-0000D41D0000}"/>
    <cellStyle name="Comma 2 2 2 3 2 2" xfId="7638" xr:uid="{00000000-0005-0000-0000-0000D51D0000}"/>
    <cellStyle name="Comma 2 2 2 3 2 2 2" xfId="7639" xr:uid="{00000000-0005-0000-0000-0000D61D0000}"/>
    <cellStyle name="Comma 2 2 2 3 2 2 3" xfId="7640" xr:uid="{00000000-0005-0000-0000-0000D71D0000}"/>
    <cellStyle name="Comma 2 2 2 3 2 2 4" xfId="7641" xr:uid="{00000000-0005-0000-0000-0000D81D0000}"/>
    <cellStyle name="Comma 2 2 2 3 2 3" xfId="7642" xr:uid="{00000000-0005-0000-0000-0000D91D0000}"/>
    <cellStyle name="Comma 2 2 2 3 2 4" xfId="7643" xr:uid="{00000000-0005-0000-0000-0000DA1D0000}"/>
    <cellStyle name="Comma 2 2 2 3 2 5" xfId="7644" xr:uid="{00000000-0005-0000-0000-0000DB1D0000}"/>
    <cellStyle name="Comma 2 2 2 3 3" xfId="7645" xr:uid="{00000000-0005-0000-0000-0000DC1D0000}"/>
    <cellStyle name="Comma 2 2 2 3 3 2" xfId="7646" xr:uid="{00000000-0005-0000-0000-0000DD1D0000}"/>
    <cellStyle name="Comma 2 2 2 3 3 3" xfId="7647" xr:uid="{00000000-0005-0000-0000-0000DE1D0000}"/>
    <cellStyle name="Comma 2 2 2 3 3 4" xfId="7648" xr:uid="{00000000-0005-0000-0000-0000DF1D0000}"/>
    <cellStyle name="Comma 2 2 2 3 4" xfId="7649" xr:uid="{00000000-0005-0000-0000-0000E01D0000}"/>
    <cellStyle name="Comma 2 2 2 3 5" xfId="7650" xr:uid="{00000000-0005-0000-0000-0000E11D0000}"/>
    <cellStyle name="Comma 2 2 2 3 6" xfId="7651" xr:uid="{00000000-0005-0000-0000-0000E21D0000}"/>
    <cellStyle name="Comma 2 2 2 4" xfId="7652" xr:uid="{00000000-0005-0000-0000-0000E31D0000}"/>
    <cellStyle name="Comma 2 2 2 4 2" xfId="7653" xr:uid="{00000000-0005-0000-0000-0000E41D0000}"/>
    <cellStyle name="Comma 2 2 2 4 2 2" xfId="7654" xr:uid="{00000000-0005-0000-0000-0000E51D0000}"/>
    <cellStyle name="Comma 2 2 2 4 2 3" xfId="7655" xr:uid="{00000000-0005-0000-0000-0000E61D0000}"/>
    <cellStyle name="Comma 2 2 2 4 2 4" xfId="7656" xr:uid="{00000000-0005-0000-0000-0000E71D0000}"/>
    <cellStyle name="Comma 2 2 2 4 3" xfId="7657" xr:uid="{00000000-0005-0000-0000-0000E81D0000}"/>
    <cellStyle name="Comma 2 2 2 4 4" xfId="7658" xr:uid="{00000000-0005-0000-0000-0000E91D0000}"/>
    <cellStyle name="Comma 2 2 2 4 5" xfId="7659" xr:uid="{00000000-0005-0000-0000-0000EA1D0000}"/>
    <cellStyle name="Comma 2 2 2 5" xfId="7660" xr:uid="{00000000-0005-0000-0000-0000EB1D0000}"/>
    <cellStyle name="Comma 2 2 2 5 2" xfId="7661" xr:uid="{00000000-0005-0000-0000-0000EC1D0000}"/>
    <cellStyle name="Comma 2 2 2 5 2 2" xfId="7662" xr:uid="{00000000-0005-0000-0000-0000ED1D0000}"/>
    <cellStyle name="Comma 2 2 2 5 2 3" xfId="7663" xr:uid="{00000000-0005-0000-0000-0000EE1D0000}"/>
    <cellStyle name="Comma 2 2 2 5 2 4" xfId="7664" xr:uid="{00000000-0005-0000-0000-0000EF1D0000}"/>
    <cellStyle name="Comma 2 2 2 5 3" xfId="7665" xr:uid="{00000000-0005-0000-0000-0000F01D0000}"/>
    <cellStyle name="Comma 2 2 2 5 4" xfId="7666" xr:uid="{00000000-0005-0000-0000-0000F11D0000}"/>
    <cellStyle name="Comma 2 2 2 5 5" xfId="7667" xr:uid="{00000000-0005-0000-0000-0000F21D0000}"/>
    <cellStyle name="Comma 2 2 2 6" xfId="7668" xr:uid="{00000000-0005-0000-0000-0000F31D0000}"/>
    <cellStyle name="Comma 2 2 2 6 2" xfId="7669" xr:uid="{00000000-0005-0000-0000-0000F41D0000}"/>
    <cellStyle name="Comma 2 2 2 6 3" xfId="7670" xr:uid="{00000000-0005-0000-0000-0000F51D0000}"/>
    <cellStyle name="Comma 2 2 2 6 4" xfId="7671" xr:uid="{00000000-0005-0000-0000-0000F61D0000}"/>
    <cellStyle name="Comma 2 2 2 7" xfId="7672" xr:uid="{00000000-0005-0000-0000-0000F71D0000}"/>
    <cellStyle name="Comma 2 2 2 8" xfId="7673" xr:uid="{00000000-0005-0000-0000-0000F81D0000}"/>
    <cellStyle name="Comma 2 2 2 9" xfId="7674" xr:uid="{00000000-0005-0000-0000-0000F91D0000}"/>
    <cellStyle name="Comma 2 2 3" xfId="7675" xr:uid="{00000000-0005-0000-0000-0000FA1D0000}"/>
    <cellStyle name="Comma 2 2 4" xfId="7676" xr:uid="{00000000-0005-0000-0000-0000FB1D0000}"/>
    <cellStyle name="Comma 2 2 4 2" xfId="7677" xr:uid="{00000000-0005-0000-0000-0000FC1D0000}"/>
    <cellStyle name="Comma 2 2 4 2 2" xfId="7678" xr:uid="{00000000-0005-0000-0000-0000FD1D0000}"/>
    <cellStyle name="Comma 2 2 4 2 2 2" xfId="7679" xr:uid="{00000000-0005-0000-0000-0000FE1D0000}"/>
    <cellStyle name="Comma 2 2 4 2 2 3" xfId="7680" xr:uid="{00000000-0005-0000-0000-0000FF1D0000}"/>
    <cellStyle name="Comma 2 2 4 2 2 4" xfId="7681" xr:uid="{00000000-0005-0000-0000-0000001E0000}"/>
    <cellStyle name="Comma 2 2 4 2 3" xfId="7682" xr:uid="{00000000-0005-0000-0000-0000011E0000}"/>
    <cellStyle name="Comma 2 2 4 2 4" xfId="7683" xr:uid="{00000000-0005-0000-0000-0000021E0000}"/>
    <cellStyle name="Comma 2 2 4 2 5" xfId="7684" xr:uid="{00000000-0005-0000-0000-0000031E0000}"/>
    <cellStyle name="Comma 2 2 4 3" xfId="7685" xr:uid="{00000000-0005-0000-0000-0000041E0000}"/>
    <cellStyle name="Comma 2 2 4 3 2" xfId="7686" xr:uid="{00000000-0005-0000-0000-0000051E0000}"/>
    <cellStyle name="Comma 2 2 4 3 3" xfId="7687" xr:uid="{00000000-0005-0000-0000-0000061E0000}"/>
    <cellStyle name="Comma 2 2 4 3 4" xfId="7688" xr:uid="{00000000-0005-0000-0000-0000071E0000}"/>
    <cellStyle name="Comma 2 2 4 4" xfId="7689" xr:uid="{00000000-0005-0000-0000-0000081E0000}"/>
    <cellStyle name="Comma 2 2 4 5" xfId="7690" xr:uid="{00000000-0005-0000-0000-0000091E0000}"/>
    <cellStyle name="Comma 2 2 4 6" xfId="7691" xr:uid="{00000000-0005-0000-0000-00000A1E0000}"/>
    <cellStyle name="Comma 2 2 5" xfId="7692" xr:uid="{00000000-0005-0000-0000-00000B1E0000}"/>
    <cellStyle name="Comma 2 2 5 2" xfId="7693" xr:uid="{00000000-0005-0000-0000-00000C1E0000}"/>
    <cellStyle name="Comma 2 2 5 2 2" xfId="7694" xr:uid="{00000000-0005-0000-0000-00000D1E0000}"/>
    <cellStyle name="Comma 2 2 5 2 3" xfId="7695" xr:uid="{00000000-0005-0000-0000-00000E1E0000}"/>
    <cellStyle name="Comma 2 2 5 2 4" xfId="7696" xr:uid="{00000000-0005-0000-0000-00000F1E0000}"/>
    <cellStyle name="Comma 2 2 5 3" xfId="7697" xr:uid="{00000000-0005-0000-0000-0000101E0000}"/>
    <cellStyle name="Comma 2 2 5 4" xfId="7698" xr:uid="{00000000-0005-0000-0000-0000111E0000}"/>
    <cellStyle name="Comma 2 2 5 5" xfId="7699" xr:uid="{00000000-0005-0000-0000-0000121E0000}"/>
    <cellStyle name="Comma 2 2 6" xfId="7700" xr:uid="{00000000-0005-0000-0000-0000131E0000}"/>
    <cellStyle name="Comma 2 2 6 2" xfId="7701" xr:uid="{00000000-0005-0000-0000-0000141E0000}"/>
    <cellStyle name="Comma 2 2 6 3" xfId="7702" xr:uid="{00000000-0005-0000-0000-0000151E0000}"/>
    <cellStyle name="Comma 2 2 6 4" xfId="7703" xr:uid="{00000000-0005-0000-0000-0000161E0000}"/>
    <cellStyle name="Comma 2 2 7" xfId="7704" xr:uid="{00000000-0005-0000-0000-0000171E0000}"/>
    <cellStyle name="Comma 2 2 8" xfId="7705" xr:uid="{00000000-0005-0000-0000-0000181E0000}"/>
    <cellStyle name="Comma 2 2 9" xfId="7706" xr:uid="{00000000-0005-0000-0000-0000191E0000}"/>
    <cellStyle name="Comma 2 3" xfId="7707" xr:uid="{00000000-0005-0000-0000-00001A1E0000}"/>
    <cellStyle name="Comma 2 3 10" xfId="7708" xr:uid="{00000000-0005-0000-0000-00001B1E0000}"/>
    <cellStyle name="Comma 2 3 11" xfId="7709" xr:uid="{00000000-0005-0000-0000-00001C1E0000}"/>
    <cellStyle name="Comma 2 3 2" xfId="7710" xr:uid="{00000000-0005-0000-0000-00001D1E0000}"/>
    <cellStyle name="Comma 2 3 2 10" xfId="7711" xr:uid="{00000000-0005-0000-0000-00001E1E0000}"/>
    <cellStyle name="Comma 2 3 2 2" xfId="7712" xr:uid="{00000000-0005-0000-0000-00001F1E0000}"/>
    <cellStyle name="Comma 2 3 2 2 2" xfId="7713" xr:uid="{00000000-0005-0000-0000-0000201E0000}"/>
    <cellStyle name="Comma 2 3 2 2 2 2" xfId="7714" xr:uid="{00000000-0005-0000-0000-0000211E0000}"/>
    <cellStyle name="Comma 2 3 2 2 2 2 2" xfId="7715" xr:uid="{00000000-0005-0000-0000-0000221E0000}"/>
    <cellStyle name="Comma 2 3 2 2 2 2 3" xfId="7716" xr:uid="{00000000-0005-0000-0000-0000231E0000}"/>
    <cellStyle name="Comma 2 3 2 2 2 2 4" xfId="7717" xr:uid="{00000000-0005-0000-0000-0000241E0000}"/>
    <cellStyle name="Comma 2 3 2 2 2 3" xfId="7718" xr:uid="{00000000-0005-0000-0000-0000251E0000}"/>
    <cellStyle name="Comma 2 3 2 2 2 4" xfId="7719" xr:uid="{00000000-0005-0000-0000-0000261E0000}"/>
    <cellStyle name="Comma 2 3 2 2 2 5" xfId="7720" xr:uid="{00000000-0005-0000-0000-0000271E0000}"/>
    <cellStyle name="Comma 2 3 2 2 3" xfId="7721" xr:uid="{00000000-0005-0000-0000-0000281E0000}"/>
    <cellStyle name="Comma 2 3 2 2 3 2" xfId="7722" xr:uid="{00000000-0005-0000-0000-0000291E0000}"/>
    <cellStyle name="Comma 2 3 2 2 3 3" xfId="7723" xr:uid="{00000000-0005-0000-0000-00002A1E0000}"/>
    <cellStyle name="Comma 2 3 2 2 3 4" xfId="7724" xr:uid="{00000000-0005-0000-0000-00002B1E0000}"/>
    <cellStyle name="Comma 2 3 2 2 4" xfId="7725" xr:uid="{00000000-0005-0000-0000-00002C1E0000}"/>
    <cellStyle name="Comma 2 3 2 2 5" xfId="7726" xr:uid="{00000000-0005-0000-0000-00002D1E0000}"/>
    <cellStyle name="Comma 2 3 2 2 6" xfId="7727" xr:uid="{00000000-0005-0000-0000-00002E1E0000}"/>
    <cellStyle name="Comma 2 3 2 3" xfId="7728" xr:uid="{00000000-0005-0000-0000-00002F1E0000}"/>
    <cellStyle name="Comma 2 3 2 3 2" xfId="7729" xr:uid="{00000000-0005-0000-0000-0000301E0000}"/>
    <cellStyle name="Comma 2 3 2 3 2 2" xfId="7730" xr:uid="{00000000-0005-0000-0000-0000311E0000}"/>
    <cellStyle name="Comma 2 3 2 3 2 3" xfId="7731" xr:uid="{00000000-0005-0000-0000-0000321E0000}"/>
    <cellStyle name="Comma 2 3 2 3 2 4" xfId="7732" xr:uid="{00000000-0005-0000-0000-0000331E0000}"/>
    <cellStyle name="Comma 2 3 2 3 3" xfId="7733" xr:uid="{00000000-0005-0000-0000-0000341E0000}"/>
    <cellStyle name="Comma 2 3 2 3 4" xfId="7734" xr:uid="{00000000-0005-0000-0000-0000351E0000}"/>
    <cellStyle name="Comma 2 3 2 3 5" xfId="7735" xr:uid="{00000000-0005-0000-0000-0000361E0000}"/>
    <cellStyle name="Comma 2 3 2 4" xfId="7736" xr:uid="{00000000-0005-0000-0000-0000371E0000}"/>
    <cellStyle name="Comma 2 3 2 4 2" xfId="7737" xr:uid="{00000000-0005-0000-0000-0000381E0000}"/>
    <cellStyle name="Comma 2 3 2 4 2 2" xfId="7738" xr:uid="{00000000-0005-0000-0000-0000391E0000}"/>
    <cellStyle name="Comma 2 3 2 4 2 3" xfId="7739" xr:uid="{00000000-0005-0000-0000-00003A1E0000}"/>
    <cellStyle name="Comma 2 3 2 4 2 4" xfId="7740" xr:uid="{00000000-0005-0000-0000-00003B1E0000}"/>
    <cellStyle name="Comma 2 3 2 4 3" xfId="7741" xr:uid="{00000000-0005-0000-0000-00003C1E0000}"/>
    <cellStyle name="Comma 2 3 2 4 4" xfId="7742" xr:uid="{00000000-0005-0000-0000-00003D1E0000}"/>
    <cellStyle name="Comma 2 3 2 4 5" xfId="7743" xr:uid="{00000000-0005-0000-0000-00003E1E0000}"/>
    <cellStyle name="Comma 2 3 2 5" xfId="7744" xr:uid="{00000000-0005-0000-0000-00003F1E0000}"/>
    <cellStyle name="Comma 2 3 2 5 2" xfId="7745" xr:uid="{00000000-0005-0000-0000-0000401E0000}"/>
    <cellStyle name="Comma 2 3 2 5 3" xfId="7746" xr:uid="{00000000-0005-0000-0000-0000411E0000}"/>
    <cellStyle name="Comma 2 3 2 5 4" xfId="7747" xr:uid="{00000000-0005-0000-0000-0000421E0000}"/>
    <cellStyle name="Comma 2 3 2 6" xfId="7748" xr:uid="{00000000-0005-0000-0000-0000431E0000}"/>
    <cellStyle name="Comma 2 3 2 7" xfId="7749" xr:uid="{00000000-0005-0000-0000-0000441E0000}"/>
    <cellStyle name="Comma 2 3 2 8" xfId="7750" xr:uid="{00000000-0005-0000-0000-0000451E0000}"/>
    <cellStyle name="Comma 2 3 2 9" xfId="7751" xr:uid="{00000000-0005-0000-0000-0000461E0000}"/>
    <cellStyle name="Comma 2 3 3" xfId="7752" xr:uid="{00000000-0005-0000-0000-0000471E0000}"/>
    <cellStyle name="Comma 2 3 3 2" xfId="7753" xr:uid="{00000000-0005-0000-0000-0000481E0000}"/>
    <cellStyle name="Comma 2 3 3 2 2" xfId="7754" xr:uid="{00000000-0005-0000-0000-0000491E0000}"/>
    <cellStyle name="Comma 2 3 3 2 2 2" xfId="7755" xr:uid="{00000000-0005-0000-0000-00004A1E0000}"/>
    <cellStyle name="Comma 2 3 3 2 2 3" xfId="7756" xr:uid="{00000000-0005-0000-0000-00004B1E0000}"/>
    <cellStyle name="Comma 2 3 3 2 2 4" xfId="7757" xr:uid="{00000000-0005-0000-0000-00004C1E0000}"/>
    <cellStyle name="Comma 2 3 3 2 3" xfId="7758" xr:uid="{00000000-0005-0000-0000-00004D1E0000}"/>
    <cellStyle name="Comma 2 3 3 2 4" xfId="7759" xr:uid="{00000000-0005-0000-0000-00004E1E0000}"/>
    <cellStyle name="Comma 2 3 3 2 5" xfId="7760" xr:uid="{00000000-0005-0000-0000-00004F1E0000}"/>
    <cellStyle name="Comma 2 3 3 3" xfId="7761" xr:uid="{00000000-0005-0000-0000-0000501E0000}"/>
    <cellStyle name="Comma 2 3 3 3 2" xfId="7762" xr:uid="{00000000-0005-0000-0000-0000511E0000}"/>
    <cellStyle name="Comma 2 3 3 3 3" xfId="7763" xr:uid="{00000000-0005-0000-0000-0000521E0000}"/>
    <cellStyle name="Comma 2 3 3 3 4" xfId="7764" xr:uid="{00000000-0005-0000-0000-0000531E0000}"/>
    <cellStyle name="Comma 2 3 3 4" xfId="7765" xr:uid="{00000000-0005-0000-0000-0000541E0000}"/>
    <cellStyle name="Comma 2 3 3 5" xfId="7766" xr:uid="{00000000-0005-0000-0000-0000551E0000}"/>
    <cellStyle name="Comma 2 3 3 6" xfId="7767" xr:uid="{00000000-0005-0000-0000-0000561E0000}"/>
    <cellStyle name="Comma 2 3 4" xfId="7768" xr:uid="{00000000-0005-0000-0000-0000571E0000}"/>
    <cellStyle name="Comma 2 3 4 2" xfId="7769" xr:uid="{00000000-0005-0000-0000-0000581E0000}"/>
    <cellStyle name="Comma 2 3 4 2 2" xfId="7770" xr:uid="{00000000-0005-0000-0000-0000591E0000}"/>
    <cellStyle name="Comma 2 3 4 2 3" xfId="7771" xr:uid="{00000000-0005-0000-0000-00005A1E0000}"/>
    <cellStyle name="Comma 2 3 4 2 4" xfId="7772" xr:uid="{00000000-0005-0000-0000-00005B1E0000}"/>
    <cellStyle name="Comma 2 3 4 3" xfId="7773" xr:uid="{00000000-0005-0000-0000-00005C1E0000}"/>
    <cellStyle name="Comma 2 3 4 4" xfId="7774" xr:uid="{00000000-0005-0000-0000-00005D1E0000}"/>
    <cellStyle name="Comma 2 3 4 5" xfId="7775" xr:uid="{00000000-0005-0000-0000-00005E1E0000}"/>
    <cellStyle name="Comma 2 3 5" xfId="7776" xr:uid="{00000000-0005-0000-0000-00005F1E0000}"/>
    <cellStyle name="Comma 2 3 5 2" xfId="7777" xr:uid="{00000000-0005-0000-0000-0000601E0000}"/>
    <cellStyle name="Comma 2 3 5 2 2" xfId="7778" xr:uid="{00000000-0005-0000-0000-0000611E0000}"/>
    <cellStyle name="Comma 2 3 5 2 3" xfId="7779" xr:uid="{00000000-0005-0000-0000-0000621E0000}"/>
    <cellStyle name="Comma 2 3 5 2 4" xfId="7780" xr:uid="{00000000-0005-0000-0000-0000631E0000}"/>
    <cellStyle name="Comma 2 3 5 3" xfId="7781" xr:uid="{00000000-0005-0000-0000-0000641E0000}"/>
    <cellStyle name="Comma 2 3 5 4" xfId="7782" xr:uid="{00000000-0005-0000-0000-0000651E0000}"/>
    <cellStyle name="Comma 2 3 5 5" xfId="7783" xr:uid="{00000000-0005-0000-0000-0000661E0000}"/>
    <cellStyle name="Comma 2 3 6" xfId="7784" xr:uid="{00000000-0005-0000-0000-0000671E0000}"/>
    <cellStyle name="Comma 2 3 6 2" xfId="7785" xr:uid="{00000000-0005-0000-0000-0000681E0000}"/>
    <cellStyle name="Comma 2 3 6 3" xfId="7786" xr:uid="{00000000-0005-0000-0000-0000691E0000}"/>
    <cellStyle name="Comma 2 3 6 4" xfId="7787" xr:uid="{00000000-0005-0000-0000-00006A1E0000}"/>
    <cellStyle name="Comma 2 3 7" xfId="7788" xr:uid="{00000000-0005-0000-0000-00006B1E0000}"/>
    <cellStyle name="Comma 2 3 8" xfId="7789" xr:uid="{00000000-0005-0000-0000-00006C1E0000}"/>
    <cellStyle name="Comma 2 3 9" xfId="7790" xr:uid="{00000000-0005-0000-0000-00006D1E0000}"/>
    <cellStyle name="Comma 2 4" xfId="7791" xr:uid="{00000000-0005-0000-0000-00006E1E0000}"/>
    <cellStyle name="Comma 2 4 2" xfId="7792" xr:uid="{00000000-0005-0000-0000-00006F1E0000}"/>
    <cellStyle name="Comma 2 4 2 2" xfId="7793" xr:uid="{00000000-0005-0000-0000-0000701E0000}"/>
    <cellStyle name="Comma 2 4 2 2 2" xfId="7794" xr:uid="{00000000-0005-0000-0000-0000711E0000}"/>
    <cellStyle name="Comma 2 4 2 2 2 2" xfId="7795" xr:uid="{00000000-0005-0000-0000-0000721E0000}"/>
    <cellStyle name="Comma 2 4 2 2 2 2 2" xfId="7796" xr:uid="{00000000-0005-0000-0000-0000731E0000}"/>
    <cellStyle name="Comma 2 4 2 2 2 2 3" xfId="7797" xr:uid="{00000000-0005-0000-0000-0000741E0000}"/>
    <cellStyle name="Comma 2 4 2 2 2 2 4" xfId="7798" xr:uid="{00000000-0005-0000-0000-0000751E0000}"/>
    <cellStyle name="Comma 2 4 2 2 2 3" xfId="7799" xr:uid="{00000000-0005-0000-0000-0000761E0000}"/>
    <cellStyle name="Comma 2 4 2 2 2 4" xfId="7800" xr:uid="{00000000-0005-0000-0000-0000771E0000}"/>
    <cellStyle name="Comma 2 4 2 2 2 5" xfId="7801" xr:uid="{00000000-0005-0000-0000-0000781E0000}"/>
    <cellStyle name="Comma 2 4 2 2 3" xfId="7802" xr:uid="{00000000-0005-0000-0000-0000791E0000}"/>
    <cellStyle name="Comma 2 4 2 2 3 2" xfId="7803" xr:uid="{00000000-0005-0000-0000-00007A1E0000}"/>
    <cellStyle name="Comma 2 4 2 2 3 3" xfId="7804" xr:uid="{00000000-0005-0000-0000-00007B1E0000}"/>
    <cellStyle name="Comma 2 4 2 2 3 4" xfId="7805" xr:uid="{00000000-0005-0000-0000-00007C1E0000}"/>
    <cellStyle name="Comma 2 4 2 2 4" xfId="7806" xr:uid="{00000000-0005-0000-0000-00007D1E0000}"/>
    <cellStyle name="Comma 2 4 2 2 5" xfId="7807" xr:uid="{00000000-0005-0000-0000-00007E1E0000}"/>
    <cellStyle name="Comma 2 4 2 2 6" xfId="7808" xr:uid="{00000000-0005-0000-0000-00007F1E0000}"/>
    <cellStyle name="Comma 2 4 2 3" xfId="7809" xr:uid="{00000000-0005-0000-0000-0000801E0000}"/>
    <cellStyle name="Comma 2 4 2 3 2" xfId="7810" xr:uid="{00000000-0005-0000-0000-0000811E0000}"/>
    <cellStyle name="Comma 2 4 2 3 2 2" xfId="7811" xr:uid="{00000000-0005-0000-0000-0000821E0000}"/>
    <cellStyle name="Comma 2 4 2 3 2 3" xfId="7812" xr:uid="{00000000-0005-0000-0000-0000831E0000}"/>
    <cellStyle name="Comma 2 4 2 3 2 4" xfId="7813" xr:uid="{00000000-0005-0000-0000-0000841E0000}"/>
    <cellStyle name="Comma 2 4 2 3 3" xfId="7814" xr:uid="{00000000-0005-0000-0000-0000851E0000}"/>
    <cellStyle name="Comma 2 4 2 3 4" xfId="7815" xr:uid="{00000000-0005-0000-0000-0000861E0000}"/>
    <cellStyle name="Comma 2 4 2 3 5" xfId="7816" xr:uid="{00000000-0005-0000-0000-0000871E0000}"/>
    <cellStyle name="Comma 2 4 2 4" xfId="7817" xr:uid="{00000000-0005-0000-0000-0000881E0000}"/>
    <cellStyle name="Comma 2 4 2 4 2" xfId="7818" xr:uid="{00000000-0005-0000-0000-0000891E0000}"/>
    <cellStyle name="Comma 2 4 2 4 2 2" xfId="7819" xr:uid="{00000000-0005-0000-0000-00008A1E0000}"/>
    <cellStyle name="Comma 2 4 2 4 2 3" xfId="7820" xr:uid="{00000000-0005-0000-0000-00008B1E0000}"/>
    <cellStyle name="Comma 2 4 2 4 2 4" xfId="7821" xr:uid="{00000000-0005-0000-0000-00008C1E0000}"/>
    <cellStyle name="Comma 2 4 2 4 3" xfId="7822" xr:uid="{00000000-0005-0000-0000-00008D1E0000}"/>
    <cellStyle name="Comma 2 4 2 4 4" xfId="7823" xr:uid="{00000000-0005-0000-0000-00008E1E0000}"/>
    <cellStyle name="Comma 2 4 2 4 5" xfId="7824" xr:uid="{00000000-0005-0000-0000-00008F1E0000}"/>
    <cellStyle name="Comma 2 4 2 5" xfId="7825" xr:uid="{00000000-0005-0000-0000-0000901E0000}"/>
    <cellStyle name="Comma 2 4 2 5 2" xfId="7826" xr:uid="{00000000-0005-0000-0000-0000911E0000}"/>
    <cellStyle name="Comma 2 4 2 5 3" xfId="7827" xr:uid="{00000000-0005-0000-0000-0000921E0000}"/>
    <cellStyle name="Comma 2 4 2 5 4" xfId="7828" xr:uid="{00000000-0005-0000-0000-0000931E0000}"/>
    <cellStyle name="Comma 2 4 2 6" xfId="7829" xr:uid="{00000000-0005-0000-0000-0000941E0000}"/>
    <cellStyle name="Comma 2 4 2 7" xfId="7830" xr:uid="{00000000-0005-0000-0000-0000951E0000}"/>
    <cellStyle name="Comma 2 4 2 8" xfId="7831" xr:uid="{00000000-0005-0000-0000-0000961E0000}"/>
    <cellStyle name="Comma 2 4 3" xfId="7832" xr:uid="{00000000-0005-0000-0000-0000971E0000}"/>
    <cellStyle name="Comma 2 4 3 2" xfId="7833" xr:uid="{00000000-0005-0000-0000-0000981E0000}"/>
    <cellStyle name="Comma 2 4 3 2 2" xfId="7834" xr:uid="{00000000-0005-0000-0000-0000991E0000}"/>
    <cellStyle name="Comma 2 4 3 2 2 2" xfId="7835" xr:uid="{00000000-0005-0000-0000-00009A1E0000}"/>
    <cellStyle name="Comma 2 4 3 2 2 3" xfId="7836" xr:uid="{00000000-0005-0000-0000-00009B1E0000}"/>
    <cellStyle name="Comma 2 4 3 2 2 4" xfId="7837" xr:uid="{00000000-0005-0000-0000-00009C1E0000}"/>
    <cellStyle name="Comma 2 4 3 2 3" xfId="7838" xr:uid="{00000000-0005-0000-0000-00009D1E0000}"/>
    <cellStyle name="Comma 2 4 3 2 4" xfId="7839" xr:uid="{00000000-0005-0000-0000-00009E1E0000}"/>
    <cellStyle name="Comma 2 4 3 2 5" xfId="7840" xr:uid="{00000000-0005-0000-0000-00009F1E0000}"/>
    <cellStyle name="Comma 2 4 3 3" xfId="7841" xr:uid="{00000000-0005-0000-0000-0000A01E0000}"/>
    <cellStyle name="Comma 2 4 3 3 2" xfId="7842" xr:uid="{00000000-0005-0000-0000-0000A11E0000}"/>
    <cellStyle name="Comma 2 4 3 3 3" xfId="7843" xr:uid="{00000000-0005-0000-0000-0000A21E0000}"/>
    <cellStyle name="Comma 2 4 3 3 4" xfId="7844" xr:uid="{00000000-0005-0000-0000-0000A31E0000}"/>
    <cellStyle name="Comma 2 4 3 4" xfId="7845" xr:uid="{00000000-0005-0000-0000-0000A41E0000}"/>
    <cellStyle name="Comma 2 4 3 5" xfId="7846" xr:uid="{00000000-0005-0000-0000-0000A51E0000}"/>
    <cellStyle name="Comma 2 4 3 6" xfId="7847" xr:uid="{00000000-0005-0000-0000-0000A61E0000}"/>
    <cellStyle name="Comma 2 4 4" xfId="7848" xr:uid="{00000000-0005-0000-0000-0000A71E0000}"/>
    <cellStyle name="Comma 2 4 4 2" xfId="7849" xr:uid="{00000000-0005-0000-0000-0000A81E0000}"/>
    <cellStyle name="Comma 2 4 4 2 2" xfId="7850" xr:uid="{00000000-0005-0000-0000-0000A91E0000}"/>
    <cellStyle name="Comma 2 4 4 2 3" xfId="7851" xr:uid="{00000000-0005-0000-0000-0000AA1E0000}"/>
    <cellStyle name="Comma 2 4 4 2 4" xfId="7852" xr:uid="{00000000-0005-0000-0000-0000AB1E0000}"/>
    <cellStyle name="Comma 2 4 4 3" xfId="7853" xr:uid="{00000000-0005-0000-0000-0000AC1E0000}"/>
    <cellStyle name="Comma 2 4 4 4" xfId="7854" xr:uid="{00000000-0005-0000-0000-0000AD1E0000}"/>
    <cellStyle name="Comma 2 4 4 5" xfId="7855" xr:uid="{00000000-0005-0000-0000-0000AE1E0000}"/>
    <cellStyle name="Comma 2 4 5" xfId="7856" xr:uid="{00000000-0005-0000-0000-0000AF1E0000}"/>
    <cellStyle name="Comma 2 4 5 2" xfId="7857" xr:uid="{00000000-0005-0000-0000-0000B01E0000}"/>
    <cellStyle name="Comma 2 4 5 2 2" xfId="7858" xr:uid="{00000000-0005-0000-0000-0000B11E0000}"/>
    <cellStyle name="Comma 2 4 5 2 3" xfId="7859" xr:uid="{00000000-0005-0000-0000-0000B21E0000}"/>
    <cellStyle name="Comma 2 4 5 2 4" xfId="7860" xr:uid="{00000000-0005-0000-0000-0000B31E0000}"/>
    <cellStyle name="Comma 2 4 5 3" xfId="7861" xr:uid="{00000000-0005-0000-0000-0000B41E0000}"/>
    <cellStyle name="Comma 2 4 5 4" xfId="7862" xr:uid="{00000000-0005-0000-0000-0000B51E0000}"/>
    <cellStyle name="Comma 2 4 5 5" xfId="7863" xr:uid="{00000000-0005-0000-0000-0000B61E0000}"/>
    <cellStyle name="Comma 2 4 6" xfId="7864" xr:uid="{00000000-0005-0000-0000-0000B71E0000}"/>
    <cellStyle name="Comma 2 4 6 2" xfId="7865" xr:uid="{00000000-0005-0000-0000-0000B81E0000}"/>
    <cellStyle name="Comma 2 4 6 3" xfId="7866" xr:uid="{00000000-0005-0000-0000-0000B91E0000}"/>
    <cellStyle name="Comma 2 4 6 4" xfId="7867" xr:uid="{00000000-0005-0000-0000-0000BA1E0000}"/>
    <cellStyle name="Comma 2 4 7" xfId="7868" xr:uid="{00000000-0005-0000-0000-0000BB1E0000}"/>
    <cellStyle name="Comma 2 4 8" xfId="7869" xr:uid="{00000000-0005-0000-0000-0000BC1E0000}"/>
    <cellStyle name="Comma 2 4 9" xfId="7870" xr:uid="{00000000-0005-0000-0000-0000BD1E0000}"/>
    <cellStyle name="Comma 2 5" xfId="7871" xr:uid="{00000000-0005-0000-0000-0000BE1E0000}"/>
    <cellStyle name="Comma 2 6" xfId="7872" xr:uid="{00000000-0005-0000-0000-0000BF1E0000}"/>
    <cellStyle name="Comma 2 6 2" xfId="7873" xr:uid="{00000000-0005-0000-0000-0000C01E0000}"/>
    <cellStyle name="Comma 2 6 2 2" xfId="7874" xr:uid="{00000000-0005-0000-0000-0000C11E0000}"/>
    <cellStyle name="Comma 2 6 2 2 2" xfId="7875" xr:uid="{00000000-0005-0000-0000-0000C21E0000}"/>
    <cellStyle name="Comma 2 6 2 2 2 2" xfId="7876" xr:uid="{00000000-0005-0000-0000-0000C31E0000}"/>
    <cellStyle name="Comma 2 6 2 2 2 3" xfId="7877" xr:uid="{00000000-0005-0000-0000-0000C41E0000}"/>
    <cellStyle name="Comma 2 6 2 2 2 4" xfId="7878" xr:uid="{00000000-0005-0000-0000-0000C51E0000}"/>
    <cellStyle name="Comma 2 6 2 2 3" xfId="7879" xr:uid="{00000000-0005-0000-0000-0000C61E0000}"/>
    <cellStyle name="Comma 2 6 2 2 4" xfId="7880" xr:uid="{00000000-0005-0000-0000-0000C71E0000}"/>
    <cellStyle name="Comma 2 6 2 2 5" xfId="7881" xr:uid="{00000000-0005-0000-0000-0000C81E0000}"/>
    <cellStyle name="Comma 2 6 2 3" xfId="7882" xr:uid="{00000000-0005-0000-0000-0000C91E0000}"/>
    <cellStyle name="Comma 2 6 2 3 2" xfId="7883" xr:uid="{00000000-0005-0000-0000-0000CA1E0000}"/>
    <cellStyle name="Comma 2 6 2 3 3" xfId="7884" xr:uid="{00000000-0005-0000-0000-0000CB1E0000}"/>
    <cellStyle name="Comma 2 6 2 3 4" xfId="7885" xr:uid="{00000000-0005-0000-0000-0000CC1E0000}"/>
    <cellStyle name="Comma 2 6 2 4" xfId="7886" xr:uid="{00000000-0005-0000-0000-0000CD1E0000}"/>
    <cellStyle name="Comma 2 6 2 5" xfId="7887" xr:uid="{00000000-0005-0000-0000-0000CE1E0000}"/>
    <cellStyle name="Comma 2 6 2 6" xfId="7888" xr:uid="{00000000-0005-0000-0000-0000CF1E0000}"/>
    <cellStyle name="Comma 2 6 3" xfId="7889" xr:uid="{00000000-0005-0000-0000-0000D01E0000}"/>
    <cellStyle name="Comma 2 6 3 2" xfId="7890" xr:uid="{00000000-0005-0000-0000-0000D11E0000}"/>
    <cellStyle name="Comma 2 6 3 2 2" xfId="7891" xr:uid="{00000000-0005-0000-0000-0000D21E0000}"/>
    <cellStyle name="Comma 2 6 3 2 3" xfId="7892" xr:uid="{00000000-0005-0000-0000-0000D31E0000}"/>
    <cellStyle name="Comma 2 6 3 2 4" xfId="7893" xr:uid="{00000000-0005-0000-0000-0000D41E0000}"/>
    <cellStyle name="Comma 2 6 3 3" xfId="7894" xr:uid="{00000000-0005-0000-0000-0000D51E0000}"/>
    <cellStyle name="Comma 2 6 3 4" xfId="7895" xr:uid="{00000000-0005-0000-0000-0000D61E0000}"/>
    <cellStyle name="Comma 2 6 3 5" xfId="7896" xr:uid="{00000000-0005-0000-0000-0000D71E0000}"/>
    <cellStyle name="Comma 2 6 4" xfId="7897" xr:uid="{00000000-0005-0000-0000-0000D81E0000}"/>
    <cellStyle name="Comma 2 6 4 2" xfId="7898" xr:uid="{00000000-0005-0000-0000-0000D91E0000}"/>
    <cellStyle name="Comma 2 6 4 2 2" xfId="7899" xr:uid="{00000000-0005-0000-0000-0000DA1E0000}"/>
    <cellStyle name="Comma 2 6 4 2 3" xfId="7900" xr:uid="{00000000-0005-0000-0000-0000DB1E0000}"/>
    <cellStyle name="Comma 2 6 4 2 4" xfId="7901" xr:uid="{00000000-0005-0000-0000-0000DC1E0000}"/>
    <cellStyle name="Comma 2 6 4 3" xfId="7902" xr:uid="{00000000-0005-0000-0000-0000DD1E0000}"/>
    <cellStyle name="Comma 2 6 4 4" xfId="7903" xr:uid="{00000000-0005-0000-0000-0000DE1E0000}"/>
    <cellStyle name="Comma 2 6 4 5" xfId="7904" xr:uid="{00000000-0005-0000-0000-0000DF1E0000}"/>
    <cellStyle name="Comma 2 6 5" xfId="7905" xr:uid="{00000000-0005-0000-0000-0000E01E0000}"/>
    <cellStyle name="Comma 2 6 5 2" xfId="7906" xr:uid="{00000000-0005-0000-0000-0000E11E0000}"/>
    <cellStyle name="Comma 2 6 5 3" xfId="7907" xr:uid="{00000000-0005-0000-0000-0000E21E0000}"/>
    <cellStyle name="Comma 2 6 5 4" xfId="7908" xr:uid="{00000000-0005-0000-0000-0000E31E0000}"/>
    <cellStyle name="Comma 2 6 6" xfId="7909" xr:uid="{00000000-0005-0000-0000-0000E41E0000}"/>
    <cellStyle name="Comma 2 6 7" xfId="7910" xr:uid="{00000000-0005-0000-0000-0000E51E0000}"/>
    <cellStyle name="Comma 2 6 8" xfId="7911" xr:uid="{00000000-0005-0000-0000-0000E61E0000}"/>
    <cellStyle name="Comma 2 7" xfId="7912" xr:uid="{00000000-0005-0000-0000-0000E71E0000}"/>
    <cellStyle name="Comma 2 7 2" xfId="7913" xr:uid="{00000000-0005-0000-0000-0000E81E0000}"/>
    <cellStyle name="Comma 2 7 2 2" xfId="7914" xr:uid="{00000000-0005-0000-0000-0000E91E0000}"/>
    <cellStyle name="Comma 2 7 2 2 2" xfId="7915" xr:uid="{00000000-0005-0000-0000-0000EA1E0000}"/>
    <cellStyle name="Comma 2 7 2 2 2 2" xfId="7916" xr:uid="{00000000-0005-0000-0000-0000EB1E0000}"/>
    <cellStyle name="Comma 2 7 2 2 2 3" xfId="7917" xr:uid="{00000000-0005-0000-0000-0000EC1E0000}"/>
    <cellStyle name="Comma 2 7 2 2 2 4" xfId="7918" xr:uid="{00000000-0005-0000-0000-0000ED1E0000}"/>
    <cellStyle name="Comma 2 7 2 2 3" xfId="7919" xr:uid="{00000000-0005-0000-0000-0000EE1E0000}"/>
    <cellStyle name="Comma 2 7 2 2 4" xfId="7920" xr:uid="{00000000-0005-0000-0000-0000EF1E0000}"/>
    <cellStyle name="Comma 2 7 2 2 5" xfId="7921" xr:uid="{00000000-0005-0000-0000-0000F01E0000}"/>
    <cellStyle name="Comma 2 7 2 3" xfId="7922" xr:uid="{00000000-0005-0000-0000-0000F11E0000}"/>
    <cellStyle name="Comma 2 7 2 3 2" xfId="7923" xr:uid="{00000000-0005-0000-0000-0000F21E0000}"/>
    <cellStyle name="Comma 2 7 2 3 3" xfId="7924" xr:uid="{00000000-0005-0000-0000-0000F31E0000}"/>
    <cellStyle name="Comma 2 7 2 3 4" xfId="7925" xr:uid="{00000000-0005-0000-0000-0000F41E0000}"/>
    <cellStyle name="Comma 2 7 2 4" xfId="7926" xr:uid="{00000000-0005-0000-0000-0000F51E0000}"/>
    <cellStyle name="Comma 2 7 2 5" xfId="7927" xr:uid="{00000000-0005-0000-0000-0000F61E0000}"/>
    <cellStyle name="Comma 2 7 2 6" xfId="7928" xr:uid="{00000000-0005-0000-0000-0000F71E0000}"/>
    <cellStyle name="Comma 2 7 3" xfId="7929" xr:uid="{00000000-0005-0000-0000-0000F81E0000}"/>
    <cellStyle name="Comma 2 7 3 2" xfId="7930" xr:uid="{00000000-0005-0000-0000-0000F91E0000}"/>
    <cellStyle name="Comma 2 7 3 2 2" xfId="7931" xr:uid="{00000000-0005-0000-0000-0000FA1E0000}"/>
    <cellStyle name="Comma 2 7 3 2 3" xfId="7932" xr:uid="{00000000-0005-0000-0000-0000FB1E0000}"/>
    <cellStyle name="Comma 2 7 3 2 4" xfId="7933" xr:uid="{00000000-0005-0000-0000-0000FC1E0000}"/>
    <cellStyle name="Comma 2 7 3 3" xfId="7934" xr:uid="{00000000-0005-0000-0000-0000FD1E0000}"/>
    <cellStyle name="Comma 2 7 3 4" xfId="7935" xr:uid="{00000000-0005-0000-0000-0000FE1E0000}"/>
    <cellStyle name="Comma 2 7 3 5" xfId="7936" xr:uid="{00000000-0005-0000-0000-0000FF1E0000}"/>
    <cellStyle name="Comma 2 7 4" xfId="7937" xr:uid="{00000000-0005-0000-0000-0000001F0000}"/>
    <cellStyle name="Comma 2 7 4 2" xfId="7938" xr:uid="{00000000-0005-0000-0000-0000011F0000}"/>
    <cellStyle name="Comma 2 7 4 2 2" xfId="7939" xr:uid="{00000000-0005-0000-0000-0000021F0000}"/>
    <cellStyle name="Comma 2 7 4 2 3" xfId="7940" xr:uid="{00000000-0005-0000-0000-0000031F0000}"/>
    <cellStyle name="Comma 2 7 4 2 4" xfId="7941" xr:uid="{00000000-0005-0000-0000-0000041F0000}"/>
    <cellStyle name="Comma 2 7 4 3" xfId="7942" xr:uid="{00000000-0005-0000-0000-0000051F0000}"/>
    <cellStyle name="Comma 2 7 4 4" xfId="7943" xr:uid="{00000000-0005-0000-0000-0000061F0000}"/>
    <cellStyle name="Comma 2 7 4 5" xfId="7944" xr:uid="{00000000-0005-0000-0000-0000071F0000}"/>
    <cellStyle name="Comma 2 7 5" xfId="7945" xr:uid="{00000000-0005-0000-0000-0000081F0000}"/>
    <cellStyle name="Comma 2 7 5 2" xfId="7946" xr:uid="{00000000-0005-0000-0000-0000091F0000}"/>
    <cellStyle name="Comma 2 7 5 3" xfId="7947" xr:uid="{00000000-0005-0000-0000-00000A1F0000}"/>
    <cellStyle name="Comma 2 7 5 4" xfId="7948" xr:uid="{00000000-0005-0000-0000-00000B1F0000}"/>
    <cellStyle name="Comma 2 7 6" xfId="7949" xr:uid="{00000000-0005-0000-0000-00000C1F0000}"/>
    <cellStyle name="Comma 2 7 7" xfId="7950" xr:uid="{00000000-0005-0000-0000-00000D1F0000}"/>
    <cellStyle name="Comma 2 7 8" xfId="7951" xr:uid="{00000000-0005-0000-0000-00000E1F0000}"/>
    <cellStyle name="Comma 2 8" xfId="7952" xr:uid="{00000000-0005-0000-0000-00000F1F0000}"/>
    <cellStyle name="Comma 2 8 2" xfId="7953" xr:uid="{00000000-0005-0000-0000-0000101F0000}"/>
    <cellStyle name="Comma 2 8 2 2" xfId="7954" xr:uid="{00000000-0005-0000-0000-0000111F0000}"/>
    <cellStyle name="Comma 2 8 2 2 2" xfId="7955" xr:uid="{00000000-0005-0000-0000-0000121F0000}"/>
    <cellStyle name="Comma 2 8 2 2 3" xfId="7956" xr:uid="{00000000-0005-0000-0000-0000131F0000}"/>
    <cellStyle name="Comma 2 8 2 2 4" xfId="7957" xr:uid="{00000000-0005-0000-0000-0000141F0000}"/>
    <cellStyle name="Comma 2 8 2 3" xfId="7958" xr:uid="{00000000-0005-0000-0000-0000151F0000}"/>
    <cellStyle name="Comma 2 8 2 4" xfId="7959" xr:uid="{00000000-0005-0000-0000-0000161F0000}"/>
    <cellStyle name="Comma 2 8 2 5" xfId="7960" xr:uid="{00000000-0005-0000-0000-0000171F0000}"/>
    <cellStyle name="Comma 2 8 3" xfId="7961" xr:uid="{00000000-0005-0000-0000-0000181F0000}"/>
    <cellStyle name="Comma 2 8 3 2" xfId="7962" xr:uid="{00000000-0005-0000-0000-0000191F0000}"/>
    <cellStyle name="Comma 2 8 3 3" xfId="7963" xr:uid="{00000000-0005-0000-0000-00001A1F0000}"/>
    <cellStyle name="Comma 2 8 3 4" xfId="7964" xr:uid="{00000000-0005-0000-0000-00001B1F0000}"/>
    <cellStyle name="Comma 2 8 4" xfId="7965" xr:uid="{00000000-0005-0000-0000-00001C1F0000}"/>
    <cellStyle name="Comma 2 8 5" xfId="7966" xr:uid="{00000000-0005-0000-0000-00001D1F0000}"/>
    <cellStyle name="Comma 2 8 6" xfId="7967" xr:uid="{00000000-0005-0000-0000-00001E1F0000}"/>
    <cellStyle name="Comma 2 9" xfId="7968" xr:uid="{00000000-0005-0000-0000-00001F1F0000}"/>
    <cellStyle name="Comma 2 9 2" xfId="7969" xr:uid="{00000000-0005-0000-0000-0000201F0000}"/>
    <cellStyle name="Comma 2 9 2 2" xfId="7970" xr:uid="{00000000-0005-0000-0000-0000211F0000}"/>
    <cellStyle name="Comma 2 9 2 2 2" xfId="7971" xr:uid="{00000000-0005-0000-0000-0000221F0000}"/>
    <cellStyle name="Comma 2 9 2 2 3" xfId="7972" xr:uid="{00000000-0005-0000-0000-0000231F0000}"/>
    <cellStyle name="Comma 2 9 2 2 4" xfId="7973" xr:uid="{00000000-0005-0000-0000-0000241F0000}"/>
    <cellStyle name="Comma 2 9 2 3" xfId="7974" xr:uid="{00000000-0005-0000-0000-0000251F0000}"/>
    <cellStyle name="Comma 2 9 2 4" xfId="7975" xr:uid="{00000000-0005-0000-0000-0000261F0000}"/>
    <cellStyle name="Comma 2 9 2 5" xfId="7976" xr:uid="{00000000-0005-0000-0000-0000271F0000}"/>
    <cellStyle name="Comma 2 9 3" xfId="7977" xr:uid="{00000000-0005-0000-0000-0000281F0000}"/>
    <cellStyle name="Comma 2 9 3 2" xfId="7978" xr:uid="{00000000-0005-0000-0000-0000291F0000}"/>
    <cellStyle name="Comma 2 9 3 3" xfId="7979" xr:uid="{00000000-0005-0000-0000-00002A1F0000}"/>
    <cellStyle name="Comma 2 9 3 4" xfId="7980" xr:uid="{00000000-0005-0000-0000-00002B1F0000}"/>
    <cellStyle name="Comma 2 9 4" xfId="7981" xr:uid="{00000000-0005-0000-0000-00002C1F0000}"/>
    <cellStyle name="Comma 2 9 5" xfId="7982" xr:uid="{00000000-0005-0000-0000-00002D1F0000}"/>
    <cellStyle name="Comma 2 9 6" xfId="7983" xr:uid="{00000000-0005-0000-0000-00002E1F0000}"/>
    <cellStyle name="Comma 20" xfId="7984" xr:uid="{00000000-0005-0000-0000-00002F1F0000}"/>
    <cellStyle name="Comma 20 2" xfId="7985" xr:uid="{00000000-0005-0000-0000-0000301F0000}"/>
    <cellStyle name="Comma 20 2 2" xfId="7986" xr:uid="{00000000-0005-0000-0000-0000311F0000}"/>
    <cellStyle name="Comma 20 3" xfId="7987" xr:uid="{00000000-0005-0000-0000-0000321F0000}"/>
    <cellStyle name="Comma 20 4" xfId="7988" xr:uid="{00000000-0005-0000-0000-0000331F0000}"/>
    <cellStyle name="Comma 21" xfId="7989" xr:uid="{00000000-0005-0000-0000-0000341F0000}"/>
    <cellStyle name="Comma 21 2" xfId="7990" xr:uid="{00000000-0005-0000-0000-0000351F0000}"/>
    <cellStyle name="Comma 21 2 2" xfId="7991" xr:uid="{00000000-0005-0000-0000-0000361F0000}"/>
    <cellStyle name="Comma 21 3" xfId="7992" xr:uid="{00000000-0005-0000-0000-0000371F0000}"/>
    <cellStyle name="Comma 21 4" xfId="7993" xr:uid="{00000000-0005-0000-0000-0000381F0000}"/>
    <cellStyle name="Comma 22" xfId="7994" xr:uid="{00000000-0005-0000-0000-0000391F0000}"/>
    <cellStyle name="Comma 22 2" xfId="7995" xr:uid="{00000000-0005-0000-0000-00003A1F0000}"/>
    <cellStyle name="Comma 22 2 2" xfId="7996" xr:uid="{00000000-0005-0000-0000-00003B1F0000}"/>
    <cellStyle name="Comma 22 3" xfId="7997" xr:uid="{00000000-0005-0000-0000-00003C1F0000}"/>
    <cellStyle name="Comma 22 4" xfId="7998" xr:uid="{00000000-0005-0000-0000-00003D1F0000}"/>
    <cellStyle name="Comma 23" xfId="7999" xr:uid="{00000000-0005-0000-0000-00003E1F0000}"/>
    <cellStyle name="Comma 23 2" xfId="8000" xr:uid="{00000000-0005-0000-0000-00003F1F0000}"/>
    <cellStyle name="Comma 23 2 2" xfId="8001" xr:uid="{00000000-0005-0000-0000-0000401F0000}"/>
    <cellStyle name="Comma 23 3" xfId="8002" xr:uid="{00000000-0005-0000-0000-0000411F0000}"/>
    <cellStyle name="Comma 23 4" xfId="8003" xr:uid="{00000000-0005-0000-0000-0000421F0000}"/>
    <cellStyle name="Comma 24" xfId="8004" xr:uid="{00000000-0005-0000-0000-0000431F0000}"/>
    <cellStyle name="Comma 24 2" xfId="8005" xr:uid="{00000000-0005-0000-0000-0000441F0000}"/>
    <cellStyle name="Comma 24 2 2" xfId="8006" xr:uid="{00000000-0005-0000-0000-0000451F0000}"/>
    <cellStyle name="Comma 24 3" xfId="8007" xr:uid="{00000000-0005-0000-0000-0000461F0000}"/>
    <cellStyle name="Comma 25" xfId="8008" xr:uid="{00000000-0005-0000-0000-0000471F0000}"/>
    <cellStyle name="Comma 25 2" xfId="8009" xr:uid="{00000000-0005-0000-0000-0000481F0000}"/>
    <cellStyle name="Comma 25 2 2" xfId="8010" xr:uid="{00000000-0005-0000-0000-0000491F0000}"/>
    <cellStyle name="Comma 25 2 3" xfId="8011" xr:uid="{00000000-0005-0000-0000-00004A1F0000}"/>
    <cellStyle name="Comma 25 3" xfId="8012" xr:uid="{00000000-0005-0000-0000-00004B1F0000}"/>
    <cellStyle name="Comma 3" xfId="8013" xr:uid="{00000000-0005-0000-0000-00004C1F0000}"/>
    <cellStyle name="Comma 3 2" xfId="8014" xr:uid="{00000000-0005-0000-0000-00004D1F0000}"/>
    <cellStyle name="Comma 3 2 2" xfId="8015" xr:uid="{00000000-0005-0000-0000-00004E1F0000}"/>
    <cellStyle name="Comma 3 3" xfId="8016" xr:uid="{00000000-0005-0000-0000-00004F1F0000}"/>
    <cellStyle name="Comma 4" xfId="8017" xr:uid="{00000000-0005-0000-0000-0000501F0000}"/>
    <cellStyle name="Comma 4 2" xfId="8018" xr:uid="{00000000-0005-0000-0000-0000511F0000}"/>
    <cellStyle name="Comma 4 2 2" xfId="8019" xr:uid="{00000000-0005-0000-0000-0000521F0000}"/>
    <cellStyle name="Comma 4 3" xfId="8020" xr:uid="{00000000-0005-0000-0000-0000531F0000}"/>
    <cellStyle name="Comma 5" xfId="8021" xr:uid="{00000000-0005-0000-0000-0000541F0000}"/>
    <cellStyle name="Comma 5 2" xfId="8022" xr:uid="{00000000-0005-0000-0000-0000551F0000}"/>
    <cellStyle name="Comma 5 2 2" xfId="8023" xr:uid="{00000000-0005-0000-0000-0000561F0000}"/>
    <cellStyle name="Comma 5 3" xfId="8024" xr:uid="{00000000-0005-0000-0000-0000571F0000}"/>
    <cellStyle name="Comma 5 3 2" xfId="8025" xr:uid="{00000000-0005-0000-0000-0000581F0000}"/>
    <cellStyle name="Comma 5 3 2 2" xfId="8026" xr:uid="{00000000-0005-0000-0000-0000591F0000}"/>
    <cellStyle name="Comma 5 3 2 2 2" xfId="8027" xr:uid="{00000000-0005-0000-0000-00005A1F0000}"/>
    <cellStyle name="Comma 5 3 2 2 2 2" xfId="8028" xr:uid="{00000000-0005-0000-0000-00005B1F0000}"/>
    <cellStyle name="Comma 5 3 2 2 2 2 2" xfId="8029" xr:uid="{00000000-0005-0000-0000-00005C1F0000}"/>
    <cellStyle name="Comma 5 3 2 2 2 2 3" xfId="8030" xr:uid="{00000000-0005-0000-0000-00005D1F0000}"/>
    <cellStyle name="Comma 5 3 2 2 2 2 4" xfId="8031" xr:uid="{00000000-0005-0000-0000-00005E1F0000}"/>
    <cellStyle name="Comma 5 3 2 2 2 3" xfId="8032" xr:uid="{00000000-0005-0000-0000-00005F1F0000}"/>
    <cellStyle name="Comma 5 3 2 2 2 4" xfId="8033" xr:uid="{00000000-0005-0000-0000-0000601F0000}"/>
    <cellStyle name="Comma 5 3 2 2 2 5" xfId="8034" xr:uid="{00000000-0005-0000-0000-0000611F0000}"/>
    <cellStyle name="Comma 5 3 2 2 3" xfId="8035" xr:uid="{00000000-0005-0000-0000-0000621F0000}"/>
    <cellStyle name="Comma 5 3 2 2 3 2" xfId="8036" xr:uid="{00000000-0005-0000-0000-0000631F0000}"/>
    <cellStyle name="Comma 5 3 2 2 3 3" xfId="8037" xr:uid="{00000000-0005-0000-0000-0000641F0000}"/>
    <cellStyle name="Comma 5 3 2 2 3 4" xfId="8038" xr:uid="{00000000-0005-0000-0000-0000651F0000}"/>
    <cellStyle name="Comma 5 3 2 2 4" xfId="8039" xr:uid="{00000000-0005-0000-0000-0000661F0000}"/>
    <cellStyle name="Comma 5 3 2 2 5" xfId="8040" xr:uid="{00000000-0005-0000-0000-0000671F0000}"/>
    <cellStyle name="Comma 5 3 2 2 6" xfId="8041" xr:uid="{00000000-0005-0000-0000-0000681F0000}"/>
    <cellStyle name="Comma 5 3 2 3" xfId="8042" xr:uid="{00000000-0005-0000-0000-0000691F0000}"/>
    <cellStyle name="Comma 5 3 2 3 2" xfId="8043" xr:uid="{00000000-0005-0000-0000-00006A1F0000}"/>
    <cellStyle name="Comma 5 3 2 3 2 2" xfId="8044" xr:uid="{00000000-0005-0000-0000-00006B1F0000}"/>
    <cellStyle name="Comma 5 3 2 3 2 3" xfId="8045" xr:uid="{00000000-0005-0000-0000-00006C1F0000}"/>
    <cellStyle name="Comma 5 3 2 3 2 4" xfId="8046" xr:uid="{00000000-0005-0000-0000-00006D1F0000}"/>
    <cellStyle name="Comma 5 3 2 3 3" xfId="8047" xr:uid="{00000000-0005-0000-0000-00006E1F0000}"/>
    <cellStyle name="Comma 5 3 2 3 4" xfId="8048" xr:uid="{00000000-0005-0000-0000-00006F1F0000}"/>
    <cellStyle name="Comma 5 3 2 3 5" xfId="8049" xr:uid="{00000000-0005-0000-0000-0000701F0000}"/>
    <cellStyle name="Comma 5 3 2 4" xfId="8050" xr:uid="{00000000-0005-0000-0000-0000711F0000}"/>
    <cellStyle name="Comma 5 3 2 4 2" xfId="8051" xr:uid="{00000000-0005-0000-0000-0000721F0000}"/>
    <cellStyle name="Comma 5 3 2 4 2 2" xfId="8052" xr:uid="{00000000-0005-0000-0000-0000731F0000}"/>
    <cellStyle name="Comma 5 3 2 4 2 3" xfId="8053" xr:uid="{00000000-0005-0000-0000-0000741F0000}"/>
    <cellStyle name="Comma 5 3 2 4 2 4" xfId="8054" xr:uid="{00000000-0005-0000-0000-0000751F0000}"/>
    <cellStyle name="Comma 5 3 2 4 3" xfId="8055" xr:uid="{00000000-0005-0000-0000-0000761F0000}"/>
    <cellStyle name="Comma 5 3 2 4 4" xfId="8056" xr:uid="{00000000-0005-0000-0000-0000771F0000}"/>
    <cellStyle name="Comma 5 3 2 4 5" xfId="8057" xr:uid="{00000000-0005-0000-0000-0000781F0000}"/>
    <cellStyle name="Comma 5 3 2 5" xfId="8058" xr:uid="{00000000-0005-0000-0000-0000791F0000}"/>
    <cellStyle name="Comma 5 3 2 5 2" xfId="8059" xr:uid="{00000000-0005-0000-0000-00007A1F0000}"/>
    <cellStyle name="Comma 5 3 2 5 3" xfId="8060" xr:uid="{00000000-0005-0000-0000-00007B1F0000}"/>
    <cellStyle name="Comma 5 3 2 5 4" xfId="8061" xr:uid="{00000000-0005-0000-0000-00007C1F0000}"/>
    <cellStyle name="Comma 5 3 2 6" xfId="8062" xr:uid="{00000000-0005-0000-0000-00007D1F0000}"/>
    <cellStyle name="Comma 5 3 2 7" xfId="8063" xr:uid="{00000000-0005-0000-0000-00007E1F0000}"/>
    <cellStyle name="Comma 5 3 2 8" xfId="8064" xr:uid="{00000000-0005-0000-0000-00007F1F0000}"/>
    <cellStyle name="Comma 5 3 3" xfId="8065" xr:uid="{00000000-0005-0000-0000-0000801F0000}"/>
    <cellStyle name="Comma 5 3 3 2" xfId="8066" xr:uid="{00000000-0005-0000-0000-0000811F0000}"/>
    <cellStyle name="Comma 5 3 3 2 2" xfId="8067" xr:uid="{00000000-0005-0000-0000-0000821F0000}"/>
    <cellStyle name="Comma 5 3 3 2 2 2" xfId="8068" xr:uid="{00000000-0005-0000-0000-0000831F0000}"/>
    <cellStyle name="Comma 5 3 3 2 2 3" xfId="8069" xr:uid="{00000000-0005-0000-0000-0000841F0000}"/>
    <cellStyle name="Comma 5 3 3 2 2 4" xfId="8070" xr:uid="{00000000-0005-0000-0000-0000851F0000}"/>
    <cellStyle name="Comma 5 3 3 2 3" xfId="8071" xr:uid="{00000000-0005-0000-0000-0000861F0000}"/>
    <cellStyle name="Comma 5 3 3 2 4" xfId="8072" xr:uid="{00000000-0005-0000-0000-0000871F0000}"/>
    <cellStyle name="Comma 5 3 3 2 5" xfId="8073" xr:uid="{00000000-0005-0000-0000-0000881F0000}"/>
    <cellStyle name="Comma 5 3 3 3" xfId="8074" xr:uid="{00000000-0005-0000-0000-0000891F0000}"/>
    <cellStyle name="Comma 5 3 3 3 2" xfId="8075" xr:uid="{00000000-0005-0000-0000-00008A1F0000}"/>
    <cellStyle name="Comma 5 3 3 3 3" xfId="8076" xr:uid="{00000000-0005-0000-0000-00008B1F0000}"/>
    <cellStyle name="Comma 5 3 3 3 4" xfId="8077" xr:uid="{00000000-0005-0000-0000-00008C1F0000}"/>
    <cellStyle name="Comma 5 3 3 4" xfId="8078" xr:uid="{00000000-0005-0000-0000-00008D1F0000}"/>
    <cellStyle name="Comma 5 3 3 5" xfId="8079" xr:uid="{00000000-0005-0000-0000-00008E1F0000}"/>
    <cellStyle name="Comma 5 3 3 6" xfId="8080" xr:uid="{00000000-0005-0000-0000-00008F1F0000}"/>
    <cellStyle name="Comma 5 3 4" xfId="8081" xr:uid="{00000000-0005-0000-0000-0000901F0000}"/>
    <cellStyle name="Comma 5 3 4 2" xfId="8082" xr:uid="{00000000-0005-0000-0000-0000911F0000}"/>
    <cellStyle name="Comma 5 3 4 2 2" xfId="8083" xr:uid="{00000000-0005-0000-0000-0000921F0000}"/>
    <cellStyle name="Comma 5 3 4 2 3" xfId="8084" xr:uid="{00000000-0005-0000-0000-0000931F0000}"/>
    <cellStyle name="Comma 5 3 4 2 4" xfId="8085" xr:uid="{00000000-0005-0000-0000-0000941F0000}"/>
    <cellStyle name="Comma 5 3 4 3" xfId="8086" xr:uid="{00000000-0005-0000-0000-0000951F0000}"/>
    <cellStyle name="Comma 5 3 4 4" xfId="8087" xr:uid="{00000000-0005-0000-0000-0000961F0000}"/>
    <cellStyle name="Comma 5 3 4 5" xfId="8088" xr:uid="{00000000-0005-0000-0000-0000971F0000}"/>
    <cellStyle name="Comma 5 3 5" xfId="8089" xr:uid="{00000000-0005-0000-0000-0000981F0000}"/>
    <cellStyle name="Comma 5 3 5 2" xfId="8090" xr:uid="{00000000-0005-0000-0000-0000991F0000}"/>
    <cellStyle name="Comma 5 3 5 2 2" xfId="8091" xr:uid="{00000000-0005-0000-0000-00009A1F0000}"/>
    <cellStyle name="Comma 5 3 5 2 3" xfId="8092" xr:uid="{00000000-0005-0000-0000-00009B1F0000}"/>
    <cellStyle name="Comma 5 3 5 2 4" xfId="8093" xr:uid="{00000000-0005-0000-0000-00009C1F0000}"/>
    <cellStyle name="Comma 5 3 5 3" xfId="8094" xr:uid="{00000000-0005-0000-0000-00009D1F0000}"/>
    <cellStyle name="Comma 5 3 5 4" xfId="8095" xr:uid="{00000000-0005-0000-0000-00009E1F0000}"/>
    <cellStyle name="Comma 5 3 5 5" xfId="8096" xr:uid="{00000000-0005-0000-0000-00009F1F0000}"/>
    <cellStyle name="Comma 5 3 6" xfId="8097" xr:uid="{00000000-0005-0000-0000-0000A01F0000}"/>
    <cellStyle name="Comma 5 3 6 2" xfId="8098" xr:uid="{00000000-0005-0000-0000-0000A11F0000}"/>
    <cellStyle name="Comma 5 3 6 3" xfId="8099" xr:uid="{00000000-0005-0000-0000-0000A21F0000}"/>
    <cellStyle name="Comma 5 3 6 4" xfId="8100" xr:uid="{00000000-0005-0000-0000-0000A31F0000}"/>
    <cellStyle name="Comma 5 3 7" xfId="8101" xr:uid="{00000000-0005-0000-0000-0000A41F0000}"/>
    <cellStyle name="Comma 5 3 8" xfId="8102" xr:uid="{00000000-0005-0000-0000-0000A51F0000}"/>
    <cellStyle name="Comma 5 3 9" xfId="8103" xr:uid="{00000000-0005-0000-0000-0000A61F0000}"/>
    <cellStyle name="Comma 5 4" xfId="8104" xr:uid="{00000000-0005-0000-0000-0000A71F0000}"/>
    <cellStyle name="Comma 5 4 2" xfId="8105" xr:uid="{00000000-0005-0000-0000-0000A81F0000}"/>
    <cellStyle name="Comma 5 4 2 2" xfId="8106" xr:uid="{00000000-0005-0000-0000-0000A91F0000}"/>
    <cellStyle name="Comma 5 4 2 2 2" xfId="8107" xr:uid="{00000000-0005-0000-0000-0000AA1F0000}"/>
    <cellStyle name="Comma 5 4 2 2 2 2" xfId="8108" xr:uid="{00000000-0005-0000-0000-0000AB1F0000}"/>
    <cellStyle name="Comma 5 4 2 2 2 3" xfId="8109" xr:uid="{00000000-0005-0000-0000-0000AC1F0000}"/>
    <cellStyle name="Comma 5 4 2 2 2 4" xfId="8110" xr:uid="{00000000-0005-0000-0000-0000AD1F0000}"/>
    <cellStyle name="Comma 5 4 2 2 3" xfId="8111" xr:uid="{00000000-0005-0000-0000-0000AE1F0000}"/>
    <cellStyle name="Comma 5 4 2 2 4" xfId="8112" xr:uid="{00000000-0005-0000-0000-0000AF1F0000}"/>
    <cellStyle name="Comma 5 4 2 2 5" xfId="8113" xr:uid="{00000000-0005-0000-0000-0000B01F0000}"/>
    <cellStyle name="Comma 5 4 2 3" xfId="8114" xr:uid="{00000000-0005-0000-0000-0000B11F0000}"/>
    <cellStyle name="Comma 5 4 2 3 2" xfId="8115" xr:uid="{00000000-0005-0000-0000-0000B21F0000}"/>
    <cellStyle name="Comma 5 4 2 3 3" xfId="8116" xr:uid="{00000000-0005-0000-0000-0000B31F0000}"/>
    <cellStyle name="Comma 5 4 2 3 4" xfId="8117" xr:uid="{00000000-0005-0000-0000-0000B41F0000}"/>
    <cellStyle name="Comma 5 4 2 4" xfId="8118" xr:uid="{00000000-0005-0000-0000-0000B51F0000}"/>
    <cellStyle name="Comma 5 4 2 5" xfId="8119" xr:uid="{00000000-0005-0000-0000-0000B61F0000}"/>
    <cellStyle name="Comma 5 4 2 6" xfId="8120" xr:uid="{00000000-0005-0000-0000-0000B71F0000}"/>
    <cellStyle name="Comma 5 4 3" xfId="8121" xr:uid="{00000000-0005-0000-0000-0000B81F0000}"/>
    <cellStyle name="Comma 5 4 3 2" xfId="8122" xr:uid="{00000000-0005-0000-0000-0000B91F0000}"/>
    <cellStyle name="Comma 5 4 3 2 2" xfId="8123" xr:uid="{00000000-0005-0000-0000-0000BA1F0000}"/>
    <cellStyle name="Comma 5 4 3 2 3" xfId="8124" xr:uid="{00000000-0005-0000-0000-0000BB1F0000}"/>
    <cellStyle name="Comma 5 4 3 2 4" xfId="8125" xr:uid="{00000000-0005-0000-0000-0000BC1F0000}"/>
    <cellStyle name="Comma 5 4 3 3" xfId="8126" xr:uid="{00000000-0005-0000-0000-0000BD1F0000}"/>
    <cellStyle name="Comma 5 4 3 4" xfId="8127" xr:uid="{00000000-0005-0000-0000-0000BE1F0000}"/>
    <cellStyle name="Comma 5 4 3 5" xfId="8128" xr:uid="{00000000-0005-0000-0000-0000BF1F0000}"/>
    <cellStyle name="Comma 5 4 4" xfId="8129" xr:uid="{00000000-0005-0000-0000-0000C01F0000}"/>
    <cellStyle name="Comma 5 4 4 2" xfId="8130" xr:uid="{00000000-0005-0000-0000-0000C11F0000}"/>
    <cellStyle name="Comma 5 4 4 2 2" xfId="8131" xr:uid="{00000000-0005-0000-0000-0000C21F0000}"/>
    <cellStyle name="Comma 5 4 4 2 3" xfId="8132" xr:uid="{00000000-0005-0000-0000-0000C31F0000}"/>
    <cellStyle name="Comma 5 4 4 2 4" xfId="8133" xr:uid="{00000000-0005-0000-0000-0000C41F0000}"/>
    <cellStyle name="Comma 5 4 4 3" xfId="8134" xr:uid="{00000000-0005-0000-0000-0000C51F0000}"/>
    <cellStyle name="Comma 5 4 4 4" xfId="8135" xr:uid="{00000000-0005-0000-0000-0000C61F0000}"/>
    <cellStyle name="Comma 5 4 4 5" xfId="8136" xr:uid="{00000000-0005-0000-0000-0000C71F0000}"/>
    <cellStyle name="Comma 5 4 5" xfId="8137" xr:uid="{00000000-0005-0000-0000-0000C81F0000}"/>
    <cellStyle name="Comma 5 4 5 2" xfId="8138" xr:uid="{00000000-0005-0000-0000-0000C91F0000}"/>
    <cellStyle name="Comma 5 4 5 3" xfId="8139" xr:uid="{00000000-0005-0000-0000-0000CA1F0000}"/>
    <cellStyle name="Comma 5 4 5 4" xfId="8140" xr:uid="{00000000-0005-0000-0000-0000CB1F0000}"/>
    <cellStyle name="Comma 5 4 6" xfId="8141" xr:uid="{00000000-0005-0000-0000-0000CC1F0000}"/>
    <cellStyle name="Comma 5 4 7" xfId="8142" xr:uid="{00000000-0005-0000-0000-0000CD1F0000}"/>
    <cellStyle name="Comma 5 4 8" xfId="8143" xr:uid="{00000000-0005-0000-0000-0000CE1F0000}"/>
    <cellStyle name="Comma 5 5" xfId="8144" xr:uid="{00000000-0005-0000-0000-0000CF1F0000}"/>
    <cellStyle name="Comma 5 5 2" xfId="8145" xr:uid="{00000000-0005-0000-0000-0000D01F0000}"/>
    <cellStyle name="Comma 5 5 2 2" xfId="8146" xr:uid="{00000000-0005-0000-0000-0000D11F0000}"/>
    <cellStyle name="Comma 5 5 2 3" xfId="8147" xr:uid="{00000000-0005-0000-0000-0000D21F0000}"/>
    <cellStyle name="Comma 5 5 2 4" xfId="8148" xr:uid="{00000000-0005-0000-0000-0000D31F0000}"/>
    <cellStyle name="Comma 5 5 3" xfId="8149" xr:uid="{00000000-0005-0000-0000-0000D41F0000}"/>
    <cellStyle name="Comma 5 5 4" xfId="8150" xr:uid="{00000000-0005-0000-0000-0000D51F0000}"/>
    <cellStyle name="Comma 5 5 5" xfId="8151" xr:uid="{00000000-0005-0000-0000-0000D61F0000}"/>
    <cellStyle name="Comma 5 6" xfId="8152" xr:uid="{00000000-0005-0000-0000-0000D71F0000}"/>
    <cellStyle name="Comma 5 7" xfId="8153" xr:uid="{00000000-0005-0000-0000-0000D81F0000}"/>
    <cellStyle name="Comma 6" xfId="8154" xr:uid="{00000000-0005-0000-0000-0000D91F0000}"/>
    <cellStyle name="Comma 6 10" xfId="8155" xr:uid="{00000000-0005-0000-0000-0000DA1F0000}"/>
    <cellStyle name="Comma 6 2" xfId="8156" xr:uid="{00000000-0005-0000-0000-0000DB1F0000}"/>
    <cellStyle name="Comma 6 2 2" xfId="8157" xr:uid="{00000000-0005-0000-0000-0000DC1F0000}"/>
    <cellStyle name="Comma 6 2 2 2" xfId="8158" xr:uid="{00000000-0005-0000-0000-0000DD1F0000}"/>
    <cellStyle name="Comma 6 2 2 2 2" xfId="8159" xr:uid="{00000000-0005-0000-0000-0000DE1F0000}"/>
    <cellStyle name="Comma 6 2 2 2 2 2" xfId="8160" xr:uid="{00000000-0005-0000-0000-0000DF1F0000}"/>
    <cellStyle name="Comma 6 2 2 2 2 3" xfId="8161" xr:uid="{00000000-0005-0000-0000-0000E01F0000}"/>
    <cellStyle name="Comma 6 2 2 2 2 4" xfId="8162" xr:uid="{00000000-0005-0000-0000-0000E11F0000}"/>
    <cellStyle name="Comma 6 2 2 2 3" xfId="8163" xr:uid="{00000000-0005-0000-0000-0000E21F0000}"/>
    <cellStyle name="Comma 6 2 2 2 4" xfId="8164" xr:uid="{00000000-0005-0000-0000-0000E31F0000}"/>
    <cellStyle name="Comma 6 2 2 2 5" xfId="8165" xr:uid="{00000000-0005-0000-0000-0000E41F0000}"/>
    <cellStyle name="Comma 6 2 2 3" xfId="8166" xr:uid="{00000000-0005-0000-0000-0000E51F0000}"/>
    <cellStyle name="Comma 6 2 2 3 2" xfId="8167" xr:uid="{00000000-0005-0000-0000-0000E61F0000}"/>
    <cellStyle name="Comma 6 2 2 3 3" xfId="8168" xr:uid="{00000000-0005-0000-0000-0000E71F0000}"/>
    <cellStyle name="Comma 6 2 2 3 4" xfId="8169" xr:uid="{00000000-0005-0000-0000-0000E81F0000}"/>
    <cellStyle name="Comma 6 2 2 4" xfId="8170" xr:uid="{00000000-0005-0000-0000-0000E91F0000}"/>
    <cellStyle name="Comma 6 2 2 5" xfId="8171" xr:uid="{00000000-0005-0000-0000-0000EA1F0000}"/>
    <cellStyle name="Comma 6 2 2 6" xfId="8172" xr:uid="{00000000-0005-0000-0000-0000EB1F0000}"/>
    <cellStyle name="Comma 6 2 3" xfId="8173" xr:uid="{00000000-0005-0000-0000-0000EC1F0000}"/>
    <cellStyle name="Comma 6 2 3 2" xfId="8174" xr:uid="{00000000-0005-0000-0000-0000ED1F0000}"/>
    <cellStyle name="Comma 6 2 3 2 2" xfId="8175" xr:uid="{00000000-0005-0000-0000-0000EE1F0000}"/>
    <cellStyle name="Comma 6 2 3 2 3" xfId="8176" xr:uid="{00000000-0005-0000-0000-0000EF1F0000}"/>
    <cellStyle name="Comma 6 2 3 2 4" xfId="8177" xr:uid="{00000000-0005-0000-0000-0000F01F0000}"/>
    <cellStyle name="Comma 6 2 3 3" xfId="8178" xr:uid="{00000000-0005-0000-0000-0000F11F0000}"/>
    <cellStyle name="Comma 6 2 3 4" xfId="8179" xr:uid="{00000000-0005-0000-0000-0000F21F0000}"/>
    <cellStyle name="Comma 6 2 3 5" xfId="8180" xr:uid="{00000000-0005-0000-0000-0000F31F0000}"/>
    <cellStyle name="Comma 6 2 4" xfId="8181" xr:uid="{00000000-0005-0000-0000-0000F41F0000}"/>
    <cellStyle name="Comma 6 2 4 2" xfId="8182" xr:uid="{00000000-0005-0000-0000-0000F51F0000}"/>
    <cellStyle name="Comma 6 2 4 2 2" xfId="8183" xr:uid="{00000000-0005-0000-0000-0000F61F0000}"/>
    <cellStyle name="Comma 6 2 4 2 3" xfId="8184" xr:uid="{00000000-0005-0000-0000-0000F71F0000}"/>
    <cellStyle name="Comma 6 2 4 2 4" xfId="8185" xr:uid="{00000000-0005-0000-0000-0000F81F0000}"/>
    <cellStyle name="Comma 6 2 4 3" xfId="8186" xr:uid="{00000000-0005-0000-0000-0000F91F0000}"/>
    <cellStyle name="Comma 6 2 4 4" xfId="8187" xr:uid="{00000000-0005-0000-0000-0000FA1F0000}"/>
    <cellStyle name="Comma 6 2 4 5" xfId="8188" xr:uid="{00000000-0005-0000-0000-0000FB1F0000}"/>
    <cellStyle name="Comma 6 2 5" xfId="8189" xr:uid="{00000000-0005-0000-0000-0000FC1F0000}"/>
    <cellStyle name="Comma 6 2 5 2" xfId="8190" xr:uid="{00000000-0005-0000-0000-0000FD1F0000}"/>
    <cellStyle name="Comma 6 2 5 3" xfId="8191" xr:uid="{00000000-0005-0000-0000-0000FE1F0000}"/>
    <cellStyle name="Comma 6 2 5 4" xfId="8192" xr:uid="{00000000-0005-0000-0000-0000FF1F0000}"/>
    <cellStyle name="Comma 6 2 6" xfId="8193" xr:uid="{00000000-0005-0000-0000-000000200000}"/>
    <cellStyle name="Comma 6 2 7" xfId="8194" xr:uid="{00000000-0005-0000-0000-000001200000}"/>
    <cellStyle name="Comma 6 2 8" xfId="8195" xr:uid="{00000000-0005-0000-0000-000002200000}"/>
    <cellStyle name="Comma 6 2 9" xfId="8196" xr:uid="{00000000-0005-0000-0000-000003200000}"/>
    <cellStyle name="Comma 6 3" xfId="8197" xr:uid="{00000000-0005-0000-0000-000004200000}"/>
    <cellStyle name="Comma 6 3 2" xfId="8198" xr:uid="{00000000-0005-0000-0000-000005200000}"/>
    <cellStyle name="Comma 6 3 2 2" xfId="8199" xr:uid="{00000000-0005-0000-0000-000006200000}"/>
    <cellStyle name="Comma 6 3 2 2 2" xfId="8200" xr:uid="{00000000-0005-0000-0000-000007200000}"/>
    <cellStyle name="Comma 6 3 2 2 3" xfId="8201" xr:uid="{00000000-0005-0000-0000-000008200000}"/>
    <cellStyle name="Comma 6 3 2 2 4" xfId="8202" xr:uid="{00000000-0005-0000-0000-000009200000}"/>
    <cellStyle name="Comma 6 3 2 3" xfId="8203" xr:uid="{00000000-0005-0000-0000-00000A200000}"/>
    <cellStyle name="Comma 6 3 2 4" xfId="8204" xr:uid="{00000000-0005-0000-0000-00000B200000}"/>
    <cellStyle name="Comma 6 3 2 5" xfId="8205" xr:uid="{00000000-0005-0000-0000-00000C200000}"/>
    <cellStyle name="Comma 6 3 3" xfId="8206" xr:uid="{00000000-0005-0000-0000-00000D200000}"/>
    <cellStyle name="Comma 6 3 3 2" xfId="8207" xr:uid="{00000000-0005-0000-0000-00000E200000}"/>
    <cellStyle name="Comma 6 3 3 3" xfId="8208" xr:uid="{00000000-0005-0000-0000-00000F200000}"/>
    <cellStyle name="Comma 6 3 3 4" xfId="8209" xr:uid="{00000000-0005-0000-0000-000010200000}"/>
    <cellStyle name="Comma 6 3 4" xfId="8210" xr:uid="{00000000-0005-0000-0000-000011200000}"/>
    <cellStyle name="Comma 6 3 5" xfId="8211" xr:uid="{00000000-0005-0000-0000-000012200000}"/>
    <cellStyle name="Comma 6 3 6" xfId="8212" xr:uid="{00000000-0005-0000-0000-000013200000}"/>
    <cellStyle name="Comma 6 4" xfId="8213" xr:uid="{00000000-0005-0000-0000-000014200000}"/>
    <cellStyle name="Comma 6 4 2" xfId="8214" xr:uid="{00000000-0005-0000-0000-000015200000}"/>
    <cellStyle name="Comma 6 4 2 2" xfId="8215" xr:uid="{00000000-0005-0000-0000-000016200000}"/>
    <cellStyle name="Comma 6 4 2 3" xfId="8216" xr:uid="{00000000-0005-0000-0000-000017200000}"/>
    <cellStyle name="Comma 6 4 2 4" xfId="8217" xr:uid="{00000000-0005-0000-0000-000018200000}"/>
    <cellStyle name="Comma 6 4 3" xfId="8218" xr:uid="{00000000-0005-0000-0000-000019200000}"/>
    <cellStyle name="Comma 6 4 4" xfId="8219" xr:uid="{00000000-0005-0000-0000-00001A200000}"/>
    <cellStyle name="Comma 6 4 5" xfId="8220" xr:uid="{00000000-0005-0000-0000-00001B200000}"/>
    <cellStyle name="Comma 6 5" xfId="8221" xr:uid="{00000000-0005-0000-0000-00001C200000}"/>
    <cellStyle name="Comma 6 5 2" xfId="8222" xr:uid="{00000000-0005-0000-0000-00001D200000}"/>
    <cellStyle name="Comma 6 5 2 2" xfId="8223" xr:uid="{00000000-0005-0000-0000-00001E200000}"/>
    <cellStyle name="Comma 6 5 2 3" xfId="8224" xr:uid="{00000000-0005-0000-0000-00001F200000}"/>
    <cellStyle name="Comma 6 5 2 4" xfId="8225" xr:uid="{00000000-0005-0000-0000-000020200000}"/>
    <cellStyle name="Comma 6 5 3" xfId="8226" xr:uid="{00000000-0005-0000-0000-000021200000}"/>
    <cellStyle name="Comma 6 5 4" xfId="8227" xr:uid="{00000000-0005-0000-0000-000022200000}"/>
    <cellStyle name="Comma 6 5 5" xfId="8228" xr:uid="{00000000-0005-0000-0000-000023200000}"/>
    <cellStyle name="Comma 6 6" xfId="8229" xr:uid="{00000000-0005-0000-0000-000024200000}"/>
    <cellStyle name="Comma 6 6 2" xfId="8230" xr:uid="{00000000-0005-0000-0000-000025200000}"/>
    <cellStyle name="Comma 6 6 3" xfId="8231" xr:uid="{00000000-0005-0000-0000-000026200000}"/>
    <cellStyle name="Comma 6 6 4" xfId="8232" xr:uid="{00000000-0005-0000-0000-000027200000}"/>
    <cellStyle name="Comma 6 7" xfId="8233" xr:uid="{00000000-0005-0000-0000-000028200000}"/>
    <cellStyle name="Comma 6 8" xfId="8234" xr:uid="{00000000-0005-0000-0000-000029200000}"/>
    <cellStyle name="Comma 6 9" xfId="8235" xr:uid="{00000000-0005-0000-0000-00002A200000}"/>
    <cellStyle name="Comma 7" xfId="8236" xr:uid="{00000000-0005-0000-0000-00002B200000}"/>
    <cellStyle name="Comma 7 10" xfId="8237" xr:uid="{00000000-0005-0000-0000-00002C200000}"/>
    <cellStyle name="Comma 7 11" xfId="8238" xr:uid="{00000000-0005-0000-0000-00002D200000}"/>
    <cellStyle name="Comma 7 2" xfId="8239" xr:uid="{00000000-0005-0000-0000-00002E200000}"/>
    <cellStyle name="Comma 7 2 2" xfId="8240" xr:uid="{00000000-0005-0000-0000-00002F200000}"/>
    <cellStyle name="Comma 7 2 2 2" xfId="8241" xr:uid="{00000000-0005-0000-0000-000030200000}"/>
    <cellStyle name="Comma 7 2 2 2 2" xfId="8242" xr:uid="{00000000-0005-0000-0000-000031200000}"/>
    <cellStyle name="Comma 7 2 2 2 2 2" xfId="8243" xr:uid="{00000000-0005-0000-0000-000032200000}"/>
    <cellStyle name="Comma 7 2 2 2 2 3" xfId="8244" xr:uid="{00000000-0005-0000-0000-000033200000}"/>
    <cellStyle name="Comma 7 2 2 2 2 4" xfId="8245" xr:uid="{00000000-0005-0000-0000-000034200000}"/>
    <cellStyle name="Comma 7 2 2 2 3" xfId="8246" xr:uid="{00000000-0005-0000-0000-000035200000}"/>
    <cellStyle name="Comma 7 2 2 2 4" xfId="8247" xr:uid="{00000000-0005-0000-0000-000036200000}"/>
    <cellStyle name="Comma 7 2 2 2 5" xfId="8248" xr:uid="{00000000-0005-0000-0000-000037200000}"/>
    <cellStyle name="Comma 7 2 2 3" xfId="8249" xr:uid="{00000000-0005-0000-0000-000038200000}"/>
    <cellStyle name="Comma 7 2 2 3 2" xfId="8250" xr:uid="{00000000-0005-0000-0000-000039200000}"/>
    <cellStyle name="Comma 7 2 2 3 3" xfId="8251" xr:uid="{00000000-0005-0000-0000-00003A200000}"/>
    <cellStyle name="Comma 7 2 2 3 4" xfId="8252" xr:uid="{00000000-0005-0000-0000-00003B200000}"/>
    <cellStyle name="Comma 7 2 2 4" xfId="8253" xr:uid="{00000000-0005-0000-0000-00003C200000}"/>
    <cellStyle name="Comma 7 2 2 5" xfId="8254" xr:uid="{00000000-0005-0000-0000-00003D200000}"/>
    <cellStyle name="Comma 7 2 2 6" xfId="8255" xr:uid="{00000000-0005-0000-0000-00003E200000}"/>
    <cellStyle name="Comma 7 2 3" xfId="8256" xr:uid="{00000000-0005-0000-0000-00003F200000}"/>
    <cellStyle name="Comma 7 2 3 2" xfId="8257" xr:uid="{00000000-0005-0000-0000-000040200000}"/>
    <cellStyle name="Comma 7 2 3 2 2" xfId="8258" xr:uid="{00000000-0005-0000-0000-000041200000}"/>
    <cellStyle name="Comma 7 2 3 2 3" xfId="8259" xr:uid="{00000000-0005-0000-0000-000042200000}"/>
    <cellStyle name="Comma 7 2 3 2 4" xfId="8260" xr:uid="{00000000-0005-0000-0000-000043200000}"/>
    <cellStyle name="Comma 7 2 3 3" xfId="8261" xr:uid="{00000000-0005-0000-0000-000044200000}"/>
    <cellStyle name="Comma 7 2 3 4" xfId="8262" xr:uid="{00000000-0005-0000-0000-000045200000}"/>
    <cellStyle name="Comma 7 2 3 5" xfId="8263" xr:uid="{00000000-0005-0000-0000-000046200000}"/>
    <cellStyle name="Comma 7 2 4" xfId="8264" xr:uid="{00000000-0005-0000-0000-000047200000}"/>
    <cellStyle name="Comma 7 2 4 2" xfId="8265" xr:uid="{00000000-0005-0000-0000-000048200000}"/>
    <cellStyle name="Comma 7 2 4 2 2" xfId="8266" xr:uid="{00000000-0005-0000-0000-000049200000}"/>
    <cellStyle name="Comma 7 2 4 2 3" xfId="8267" xr:uid="{00000000-0005-0000-0000-00004A200000}"/>
    <cellStyle name="Comma 7 2 4 2 4" xfId="8268" xr:uid="{00000000-0005-0000-0000-00004B200000}"/>
    <cellStyle name="Comma 7 2 4 3" xfId="8269" xr:uid="{00000000-0005-0000-0000-00004C200000}"/>
    <cellStyle name="Comma 7 2 4 4" xfId="8270" xr:uid="{00000000-0005-0000-0000-00004D200000}"/>
    <cellStyle name="Comma 7 2 4 5" xfId="8271" xr:uid="{00000000-0005-0000-0000-00004E200000}"/>
    <cellStyle name="Comma 7 2 5" xfId="8272" xr:uid="{00000000-0005-0000-0000-00004F200000}"/>
    <cellStyle name="Comma 7 2 5 2" xfId="8273" xr:uid="{00000000-0005-0000-0000-000050200000}"/>
    <cellStyle name="Comma 7 2 5 3" xfId="8274" xr:uid="{00000000-0005-0000-0000-000051200000}"/>
    <cellStyle name="Comma 7 2 5 4" xfId="8275" xr:uid="{00000000-0005-0000-0000-000052200000}"/>
    <cellStyle name="Comma 7 2 6" xfId="8276" xr:uid="{00000000-0005-0000-0000-000053200000}"/>
    <cellStyle name="Comma 7 2 7" xfId="8277" xr:uid="{00000000-0005-0000-0000-000054200000}"/>
    <cellStyle name="Comma 7 2 8" xfId="8278" xr:uid="{00000000-0005-0000-0000-000055200000}"/>
    <cellStyle name="Comma 7 3" xfId="8279" xr:uid="{00000000-0005-0000-0000-000056200000}"/>
    <cellStyle name="Comma 7 3 2" xfId="8280" xr:uid="{00000000-0005-0000-0000-000057200000}"/>
    <cellStyle name="Comma 7 3 2 2" xfId="8281" xr:uid="{00000000-0005-0000-0000-000058200000}"/>
    <cellStyle name="Comma 7 3 2 2 2" xfId="8282" xr:uid="{00000000-0005-0000-0000-000059200000}"/>
    <cellStyle name="Comma 7 3 2 2 3" xfId="8283" xr:uid="{00000000-0005-0000-0000-00005A200000}"/>
    <cellStyle name="Comma 7 3 2 2 4" xfId="8284" xr:uid="{00000000-0005-0000-0000-00005B200000}"/>
    <cellStyle name="Comma 7 3 2 3" xfId="8285" xr:uid="{00000000-0005-0000-0000-00005C200000}"/>
    <cellStyle name="Comma 7 3 2 4" xfId="8286" xr:uid="{00000000-0005-0000-0000-00005D200000}"/>
    <cellStyle name="Comma 7 3 2 5" xfId="8287" xr:uid="{00000000-0005-0000-0000-00005E200000}"/>
    <cellStyle name="Comma 7 3 3" xfId="8288" xr:uid="{00000000-0005-0000-0000-00005F200000}"/>
    <cellStyle name="Comma 7 3 3 2" xfId="8289" xr:uid="{00000000-0005-0000-0000-000060200000}"/>
    <cellStyle name="Comma 7 3 3 3" xfId="8290" xr:uid="{00000000-0005-0000-0000-000061200000}"/>
    <cellStyle name="Comma 7 3 3 4" xfId="8291" xr:uid="{00000000-0005-0000-0000-000062200000}"/>
    <cellStyle name="Comma 7 3 4" xfId="8292" xr:uid="{00000000-0005-0000-0000-000063200000}"/>
    <cellStyle name="Comma 7 3 5" xfId="8293" xr:uid="{00000000-0005-0000-0000-000064200000}"/>
    <cellStyle name="Comma 7 3 6" xfId="8294" xr:uid="{00000000-0005-0000-0000-000065200000}"/>
    <cellStyle name="Comma 7 4" xfId="8295" xr:uid="{00000000-0005-0000-0000-000066200000}"/>
    <cellStyle name="Comma 7 4 2" xfId="8296" xr:uid="{00000000-0005-0000-0000-000067200000}"/>
    <cellStyle name="Comma 7 4 2 2" xfId="8297" xr:uid="{00000000-0005-0000-0000-000068200000}"/>
    <cellStyle name="Comma 7 4 2 3" xfId="8298" xr:uid="{00000000-0005-0000-0000-000069200000}"/>
    <cellStyle name="Comma 7 4 2 4" xfId="8299" xr:uid="{00000000-0005-0000-0000-00006A200000}"/>
    <cellStyle name="Comma 7 4 3" xfId="8300" xr:uid="{00000000-0005-0000-0000-00006B200000}"/>
    <cellStyle name="Comma 7 4 4" xfId="8301" xr:uid="{00000000-0005-0000-0000-00006C200000}"/>
    <cellStyle name="Comma 7 4 5" xfId="8302" xr:uid="{00000000-0005-0000-0000-00006D200000}"/>
    <cellStyle name="Comma 7 5" xfId="8303" xr:uid="{00000000-0005-0000-0000-00006E200000}"/>
    <cellStyle name="Comma 7 5 2" xfId="8304" xr:uid="{00000000-0005-0000-0000-00006F200000}"/>
    <cellStyle name="Comma 7 5 2 2" xfId="8305" xr:uid="{00000000-0005-0000-0000-000070200000}"/>
    <cellStyle name="Comma 7 5 2 3" xfId="8306" xr:uid="{00000000-0005-0000-0000-000071200000}"/>
    <cellStyle name="Comma 7 5 2 4" xfId="8307" xr:uid="{00000000-0005-0000-0000-000072200000}"/>
    <cellStyle name="Comma 7 5 3" xfId="8308" xr:uid="{00000000-0005-0000-0000-000073200000}"/>
    <cellStyle name="Comma 7 5 4" xfId="8309" xr:uid="{00000000-0005-0000-0000-000074200000}"/>
    <cellStyle name="Comma 7 5 5" xfId="8310" xr:uid="{00000000-0005-0000-0000-000075200000}"/>
    <cellStyle name="Comma 7 6" xfId="8311" xr:uid="{00000000-0005-0000-0000-000076200000}"/>
    <cellStyle name="Comma 7 6 2" xfId="8312" xr:uid="{00000000-0005-0000-0000-000077200000}"/>
    <cellStyle name="Comma 7 6 3" xfId="8313" xr:uid="{00000000-0005-0000-0000-000078200000}"/>
    <cellStyle name="Comma 7 6 4" xfId="8314" xr:uid="{00000000-0005-0000-0000-000079200000}"/>
    <cellStyle name="Comma 7 7" xfId="8315" xr:uid="{00000000-0005-0000-0000-00007A200000}"/>
    <cellStyle name="Comma 7 8" xfId="8316" xr:uid="{00000000-0005-0000-0000-00007B200000}"/>
    <cellStyle name="Comma 7 9" xfId="8317" xr:uid="{00000000-0005-0000-0000-00007C200000}"/>
    <cellStyle name="Comma 8" xfId="8318" xr:uid="{00000000-0005-0000-0000-00007D200000}"/>
    <cellStyle name="Comma 8 10" xfId="8319" xr:uid="{00000000-0005-0000-0000-00007E200000}"/>
    <cellStyle name="Comma 8 11" xfId="8320" xr:uid="{00000000-0005-0000-0000-00007F200000}"/>
    <cellStyle name="Comma 8 2" xfId="8321" xr:uid="{00000000-0005-0000-0000-000080200000}"/>
    <cellStyle name="Comma 8 3" xfId="8322" xr:uid="{00000000-0005-0000-0000-000081200000}"/>
    <cellStyle name="Comma 8 3 2" xfId="8323" xr:uid="{00000000-0005-0000-0000-000082200000}"/>
    <cellStyle name="Comma 8 3 2 2" xfId="8324" xr:uid="{00000000-0005-0000-0000-000083200000}"/>
    <cellStyle name="Comma 8 3 2 2 2" xfId="8325" xr:uid="{00000000-0005-0000-0000-000084200000}"/>
    <cellStyle name="Comma 8 3 2 2 3" xfId="8326" xr:uid="{00000000-0005-0000-0000-000085200000}"/>
    <cellStyle name="Comma 8 3 2 2 4" xfId="8327" xr:uid="{00000000-0005-0000-0000-000086200000}"/>
    <cellStyle name="Comma 8 3 2 3" xfId="8328" xr:uid="{00000000-0005-0000-0000-000087200000}"/>
    <cellStyle name="Comma 8 3 2 4" xfId="8329" xr:uid="{00000000-0005-0000-0000-000088200000}"/>
    <cellStyle name="Comma 8 3 2 5" xfId="8330" xr:uid="{00000000-0005-0000-0000-000089200000}"/>
    <cellStyle name="Comma 8 3 3" xfId="8331" xr:uid="{00000000-0005-0000-0000-00008A200000}"/>
    <cellStyle name="Comma 8 3 3 2" xfId="8332" xr:uid="{00000000-0005-0000-0000-00008B200000}"/>
    <cellStyle name="Comma 8 3 3 3" xfId="8333" xr:uid="{00000000-0005-0000-0000-00008C200000}"/>
    <cellStyle name="Comma 8 3 3 4" xfId="8334" xr:uid="{00000000-0005-0000-0000-00008D200000}"/>
    <cellStyle name="Comma 8 3 4" xfId="8335" xr:uid="{00000000-0005-0000-0000-00008E200000}"/>
    <cellStyle name="Comma 8 3 5" xfId="8336" xr:uid="{00000000-0005-0000-0000-00008F200000}"/>
    <cellStyle name="Comma 8 3 6" xfId="8337" xr:uid="{00000000-0005-0000-0000-000090200000}"/>
    <cellStyle name="Comma 8 4" xfId="8338" xr:uid="{00000000-0005-0000-0000-000091200000}"/>
    <cellStyle name="Comma 8 4 2" xfId="8339" xr:uid="{00000000-0005-0000-0000-000092200000}"/>
    <cellStyle name="Comma 8 4 2 2" xfId="8340" xr:uid="{00000000-0005-0000-0000-000093200000}"/>
    <cellStyle name="Comma 8 4 2 3" xfId="8341" xr:uid="{00000000-0005-0000-0000-000094200000}"/>
    <cellStyle name="Comma 8 4 2 4" xfId="8342" xr:uid="{00000000-0005-0000-0000-000095200000}"/>
    <cellStyle name="Comma 8 4 3" xfId="8343" xr:uid="{00000000-0005-0000-0000-000096200000}"/>
    <cellStyle name="Comma 8 4 4" xfId="8344" xr:uid="{00000000-0005-0000-0000-000097200000}"/>
    <cellStyle name="Comma 8 4 5" xfId="8345" xr:uid="{00000000-0005-0000-0000-000098200000}"/>
    <cellStyle name="Comma 8 5" xfId="8346" xr:uid="{00000000-0005-0000-0000-000099200000}"/>
    <cellStyle name="Comma 8 5 2" xfId="8347" xr:uid="{00000000-0005-0000-0000-00009A200000}"/>
    <cellStyle name="Comma 8 5 2 2" xfId="8348" xr:uid="{00000000-0005-0000-0000-00009B200000}"/>
    <cellStyle name="Comma 8 5 2 3" xfId="8349" xr:uid="{00000000-0005-0000-0000-00009C200000}"/>
    <cellStyle name="Comma 8 5 2 4" xfId="8350" xr:uid="{00000000-0005-0000-0000-00009D200000}"/>
    <cellStyle name="Comma 8 5 3" xfId="8351" xr:uid="{00000000-0005-0000-0000-00009E200000}"/>
    <cellStyle name="Comma 8 5 4" xfId="8352" xr:uid="{00000000-0005-0000-0000-00009F200000}"/>
    <cellStyle name="Comma 8 5 5" xfId="8353" xr:uid="{00000000-0005-0000-0000-0000A0200000}"/>
    <cellStyle name="Comma 8 6" xfId="8354" xr:uid="{00000000-0005-0000-0000-0000A1200000}"/>
    <cellStyle name="Comma 8 6 2" xfId="8355" xr:uid="{00000000-0005-0000-0000-0000A2200000}"/>
    <cellStyle name="Comma 8 6 3" xfId="8356" xr:uid="{00000000-0005-0000-0000-0000A3200000}"/>
    <cellStyle name="Comma 8 6 4" xfId="8357" xr:uid="{00000000-0005-0000-0000-0000A4200000}"/>
    <cellStyle name="Comma 8 7" xfId="8358" xr:uid="{00000000-0005-0000-0000-0000A5200000}"/>
    <cellStyle name="Comma 8 8" xfId="8359" xr:uid="{00000000-0005-0000-0000-0000A6200000}"/>
    <cellStyle name="Comma 8 9" xfId="8360" xr:uid="{00000000-0005-0000-0000-0000A7200000}"/>
    <cellStyle name="Comma 9" xfId="8361" xr:uid="{00000000-0005-0000-0000-0000A8200000}"/>
    <cellStyle name="Comma 9 10" xfId="8362" xr:uid="{00000000-0005-0000-0000-0000A9200000}"/>
    <cellStyle name="Comma 9 2" xfId="8363" xr:uid="{00000000-0005-0000-0000-0000AA200000}"/>
    <cellStyle name="Comma 9 2 2" xfId="8364" xr:uid="{00000000-0005-0000-0000-0000AB200000}"/>
    <cellStyle name="Comma 9 2 2 2" xfId="8365" xr:uid="{00000000-0005-0000-0000-0000AC200000}"/>
    <cellStyle name="Comma 9 2 2 2 2" xfId="8366" xr:uid="{00000000-0005-0000-0000-0000AD200000}"/>
    <cellStyle name="Comma 9 2 2 2 3" xfId="8367" xr:uid="{00000000-0005-0000-0000-0000AE200000}"/>
    <cellStyle name="Comma 9 2 2 2 4" xfId="8368" xr:uid="{00000000-0005-0000-0000-0000AF200000}"/>
    <cellStyle name="Comma 9 2 2 3" xfId="8369" xr:uid="{00000000-0005-0000-0000-0000B0200000}"/>
    <cellStyle name="Comma 9 2 2 4" xfId="8370" xr:uid="{00000000-0005-0000-0000-0000B1200000}"/>
    <cellStyle name="Comma 9 2 2 5" xfId="8371" xr:uid="{00000000-0005-0000-0000-0000B2200000}"/>
    <cellStyle name="Comma 9 2 3" xfId="8372" xr:uid="{00000000-0005-0000-0000-0000B3200000}"/>
    <cellStyle name="Comma 9 2 3 2" xfId="8373" xr:uid="{00000000-0005-0000-0000-0000B4200000}"/>
    <cellStyle name="Comma 9 2 3 3" xfId="8374" xr:uid="{00000000-0005-0000-0000-0000B5200000}"/>
    <cellStyle name="Comma 9 2 3 4" xfId="8375" xr:uid="{00000000-0005-0000-0000-0000B6200000}"/>
    <cellStyle name="Comma 9 2 4" xfId="8376" xr:uid="{00000000-0005-0000-0000-0000B7200000}"/>
    <cellStyle name="Comma 9 2 5" xfId="8377" xr:uid="{00000000-0005-0000-0000-0000B8200000}"/>
    <cellStyle name="Comma 9 2 6" xfId="8378" xr:uid="{00000000-0005-0000-0000-0000B9200000}"/>
    <cellStyle name="Comma 9 2 7" xfId="8379" xr:uid="{00000000-0005-0000-0000-0000BA200000}"/>
    <cellStyle name="Comma 9 2 8" xfId="8380" xr:uid="{00000000-0005-0000-0000-0000BB200000}"/>
    <cellStyle name="Comma 9 3" xfId="8381" xr:uid="{00000000-0005-0000-0000-0000BC200000}"/>
    <cellStyle name="Comma 9 3 2" xfId="8382" xr:uid="{00000000-0005-0000-0000-0000BD200000}"/>
    <cellStyle name="Comma 9 3 2 2" xfId="8383" xr:uid="{00000000-0005-0000-0000-0000BE200000}"/>
    <cellStyle name="Comma 9 3 2 3" xfId="8384" xr:uid="{00000000-0005-0000-0000-0000BF200000}"/>
    <cellStyle name="Comma 9 3 2 4" xfId="8385" xr:uid="{00000000-0005-0000-0000-0000C0200000}"/>
    <cellStyle name="Comma 9 3 3" xfId="8386" xr:uid="{00000000-0005-0000-0000-0000C1200000}"/>
    <cellStyle name="Comma 9 3 4" xfId="8387" xr:uid="{00000000-0005-0000-0000-0000C2200000}"/>
    <cellStyle name="Comma 9 3 5" xfId="8388" xr:uid="{00000000-0005-0000-0000-0000C3200000}"/>
    <cellStyle name="Comma 9 4" xfId="8389" xr:uid="{00000000-0005-0000-0000-0000C4200000}"/>
    <cellStyle name="Comma 9 4 2" xfId="8390" xr:uid="{00000000-0005-0000-0000-0000C5200000}"/>
    <cellStyle name="Comma 9 4 2 2" xfId="8391" xr:uid="{00000000-0005-0000-0000-0000C6200000}"/>
    <cellStyle name="Comma 9 4 2 3" xfId="8392" xr:uid="{00000000-0005-0000-0000-0000C7200000}"/>
    <cellStyle name="Comma 9 4 2 4" xfId="8393" xr:uid="{00000000-0005-0000-0000-0000C8200000}"/>
    <cellStyle name="Comma 9 4 3" xfId="8394" xr:uid="{00000000-0005-0000-0000-0000C9200000}"/>
    <cellStyle name="Comma 9 4 4" xfId="8395" xr:uid="{00000000-0005-0000-0000-0000CA200000}"/>
    <cellStyle name="Comma 9 4 5" xfId="8396" xr:uid="{00000000-0005-0000-0000-0000CB200000}"/>
    <cellStyle name="Comma 9 5" xfId="8397" xr:uid="{00000000-0005-0000-0000-0000CC200000}"/>
    <cellStyle name="Comma 9 5 2" xfId="8398" xr:uid="{00000000-0005-0000-0000-0000CD200000}"/>
    <cellStyle name="Comma 9 5 3" xfId="8399" xr:uid="{00000000-0005-0000-0000-0000CE200000}"/>
    <cellStyle name="Comma 9 5 4" xfId="8400" xr:uid="{00000000-0005-0000-0000-0000CF200000}"/>
    <cellStyle name="Comma 9 6" xfId="8401" xr:uid="{00000000-0005-0000-0000-0000D0200000}"/>
    <cellStyle name="Comma 9 7" xfId="8402" xr:uid="{00000000-0005-0000-0000-0000D1200000}"/>
    <cellStyle name="Comma 9 8" xfId="8403" xr:uid="{00000000-0005-0000-0000-0000D2200000}"/>
    <cellStyle name="Comma 9 9" xfId="8404" xr:uid="{00000000-0005-0000-0000-0000D3200000}"/>
    <cellStyle name="Currency 2" xfId="8405" xr:uid="{00000000-0005-0000-0000-0000D4200000}"/>
    <cellStyle name="Currency 3" xfId="8406" xr:uid="{00000000-0005-0000-0000-0000D5200000}"/>
    <cellStyle name="Currency 3 2" xfId="8407" xr:uid="{00000000-0005-0000-0000-0000D6200000}"/>
    <cellStyle name="Currency 4" xfId="8408" xr:uid="{00000000-0005-0000-0000-0000D7200000}"/>
    <cellStyle name="Currency 5" xfId="8409" xr:uid="{00000000-0005-0000-0000-0000D8200000}"/>
    <cellStyle name="Explanatory Text 2" xfId="8410" xr:uid="{00000000-0005-0000-0000-0000D9200000}"/>
    <cellStyle name="Explanatory Text 2 2" xfId="8411" xr:uid="{00000000-0005-0000-0000-0000DA200000}"/>
    <cellStyle name="Explanatory Text 2 3" xfId="8412" xr:uid="{00000000-0005-0000-0000-0000DB200000}"/>
    <cellStyle name="Explanatory Text 3" xfId="8413" xr:uid="{00000000-0005-0000-0000-0000DC200000}"/>
    <cellStyle name="Explanatory Text 3 2" xfId="8414" xr:uid="{00000000-0005-0000-0000-0000DD200000}"/>
    <cellStyle name="Explanatory Text 3 3" xfId="8415" xr:uid="{00000000-0005-0000-0000-0000DE200000}"/>
    <cellStyle name="Explanatory Text 4" xfId="8416" xr:uid="{00000000-0005-0000-0000-0000DF200000}"/>
    <cellStyle name="Explanatory Text 5" xfId="8417" xr:uid="{00000000-0005-0000-0000-0000E0200000}"/>
    <cellStyle name="Good 2" xfId="8418" xr:uid="{00000000-0005-0000-0000-0000E1200000}"/>
    <cellStyle name="Good 2 2" xfId="8419" xr:uid="{00000000-0005-0000-0000-0000E2200000}"/>
    <cellStyle name="Good 2 3" xfId="8420" xr:uid="{00000000-0005-0000-0000-0000E3200000}"/>
    <cellStyle name="Good 3" xfId="8421" xr:uid="{00000000-0005-0000-0000-0000E4200000}"/>
    <cellStyle name="Good 3 2" xfId="8422" xr:uid="{00000000-0005-0000-0000-0000E5200000}"/>
    <cellStyle name="Good 3 3" xfId="8423" xr:uid="{00000000-0005-0000-0000-0000E6200000}"/>
    <cellStyle name="Good 4" xfId="8424" xr:uid="{00000000-0005-0000-0000-0000E7200000}"/>
    <cellStyle name="Good 5" xfId="8425" xr:uid="{00000000-0005-0000-0000-0000E8200000}"/>
    <cellStyle name="HEADER" xfId="8426" xr:uid="{00000000-0005-0000-0000-0000E9200000}"/>
    <cellStyle name="Heading 1 2" xfId="8427" xr:uid="{00000000-0005-0000-0000-0000EA200000}"/>
    <cellStyle name="Heading 1 2 2" xfId="8428" xr:uid="{00000000-0005-0000-0000-0000EB200000}"/>
    <cellStyle name="Heading 1 2 3" xfId="8429" xr:uid="{00000000-0005-0000-0000-0000EC200000}"/>
    <cellStyle name="Heading 1 3" xfId="8430" xr:uid="{00000000-0005-0000-0000-0000ED200000}"/>
    <cellStyle name="Heading 1 3 2" xfId="8431" xr:uid="{00000000-0005-0000-0000-0000EE200000}"/>
    <cellStyle name="Heading 1 3 3" xfId="8432" xr:uid="{00000000-0005-0000-0000-0000EF200000}"/>
    <cellStyle name="Heading 1 4" xfId="8433" xr:uid="{00000000-0005-0000-0000-0000F0200000}"/>
    <cellStyle name="Heading 1 5" xfId="8434" xr:uid="{00000000-0005-0000-0000-0000F1200000}"/>
    <cellStyle name="Heading 1 6" xfId="8435" xr:uid="{00000000-0005-0000-0000-0000F2200000}"/>
    <cellStyle name="Heading 2 2" xfId="8436" xr:uid="{00000000-0005-0000-0000-0000F3200000}"/>
    <cellStyle name="Heading 2 2 2" xfId="8437" xr:uid="{00000000-0005-0000-0000-0000F4200000}"/>
    <cellStyle name="Heading 2 2 3" xfId="8438" xr:uid="{00000000-0005-0000-0000-0000F5200000}"/>
    <cellStyle name="Heading 2 3" xfId="8439" xr:uid="{00000000-0005-0000-0000-0000F6200000}"/>
    <cellStyle name="Heading 2 3 2" xfId="8440" xr:uid="{00000000-0005-0000-0000-0000F7200000}"/>
    <cellStyle name="Heading 2 3 3" xfId="8441" xr:uid="{00000000-0005-0000-0000-0000F8200000}"/>
    <cellStyle name="Heading 2 4" xfId="8442" xr:uid="{00000000-0005-0000-0000-0000F9200000}"/>
    <cellStyle name="Heading 2 5" xfId="8443" xr:uid="{00000000-0005-0000-0000-0000FA200000}"/>
    <cellStyle name="Heading 2 6" xfId="8444" xr:uid="{00000000-0005-0000-0000-0000FB200000}"/>
    <cellStyle name="Heading 3 2" xfId="8445" xr:uid="{00000000-0005-0000-0000-0000FC200000}"/>
    <cellStyle name="Heading 3 2 2" xfId="8446" xr:uid="{00000000-0005-0000-0000-0000FD200000}"/>
    <cellStyle name="Heading 3 2 3" xfId="8447" xr:uid="{00000000-0005-0000-0000-0000FE200000}"/>
    <cellStyle name="Heading 3 3" xfId="8448" xr:uid="{00000000-0005-0000-0000-0000FF200000}"/>
    <cellStyle name="Heading 3 3 2" xfId="8449" xr:uid="{00000000-0005-0000-0000-000000210000}"/>
    <cellStyle name="Heading 3 3 3" xfId="8450" xr:uid="{00000000-0005-0000-0000-000001210000}"/>
    <cellStyle name="Heading 3 4" xfId="8451" xr:uid="{00000000-0005-0000-0000-000002210000}"/>
    <cellStyle name="Heading 3 5" xfId="8452" xr:uid="{00000000-0005-0000-0000-000003210000}"/>
    <cellStyle name="Heading 3 6" xfId="8453" xr:uid="{00000000-0005-0000-0000-000004210000}"/>
    <cellStyle name="Heading 4 2" xfId="8454" xr:uid="{00000000-0005-0000-0000-000005210000}"/>
    <cellStyle name="Heading 4 2 2" xfId="8455" xr:uid="{00000000-0005-0000-0000-000006210000}"/>
    <cellStyle name="Heading 4 2 3" xfId="8456" xr:uid="{00000000-0005-0000-0000-000007210000}"/>
    <cellStyle name="Heading 4 3" xfId="8457" xr:uid="{00000000-0005-0000-0000-000008210000}"/>
    <cellStyle name="Heading 4 3 2" xfId="8458" xr:uid="{00000000-0005-0000-0000-000009210000}"/>
    <cellStyle name="Heading 4 3 3" xfId="8459" xr:uid="{00000000-0005-0000-0000-00000A210000}"/>
    <cellStyle name="Heading 4 4" xfId="8460" xr:uid="{00000000-0005-0000-0000-00000B210000}"/>
    <cellStyle name="Heading 4 5" xfId="8461" xr:uid="{00000000-0005-0000-0000-00000C210000}"/>
    <cellStyle name="Heading 4 6" xfId="8462" xr:uid="{00000000-0005-0000-0000-00000D210000}"/>
    <cellStyle name="Input 2" xfId="8463" xr:uid="{00000000-0005-0000-0000-00000E210000}"/>
    <cellStyle name="Input 2 2" xfId="8464" xr:uid="{00000000-0005-0000-0000-00000F210000}"/>
    <cellStyle name="Input 2 3" xfId="8465" xr:uid="{00000000-0005-0000-0000-000010210000}"/>
    <cellStyle name="Input 3" xfId="8466" xr:uid="{00000000-0005-0000-0000-000011210000}"/>
    <cellStyle name="Input 3 2" xfId="8467" xr:uid="{00000000-0005-0000-0000-000012210000}"/>
    <cellStyle name="Input 3 3" xfId="8468" xr:uid="{00000000-0005-0000-0000-000013210000}"/>
    <cellStyle name="Input 4" xfId="8469" xr:uid="{00000000-0005-0000-0000-000014210000}"/>
    <cellStyle name="Input 5" xfId="8470" xr:uid="{00000000-0005-0000-0000-000015210000}"/>
    <cellStyle name="Input 6" xfId="8471" xr:uid="{00000000-0005-0000-0000-000016210000}"/>
    <cellStyle name="Linked Cell 2" xfId="8472" xr:uid="{00000000-0005-0000-0000-000017210000}"/>
    <cellStyle name="Linked Cell 2 2" xfId="8473" xr:uid="{00000000-0005-0000-0000-000018210000}"/>
    <cellStyle name="Linked Cell 2 3" xfId="8474" xr:uid="{00000000-0005-0000-0000-000019210000}"/>
    <cellStyle name="Linked Cell 3" xfId="8475" xr:uid="{00000000-0005-0000-0000-00001A210000}"/>
    <cellStyle name="Linked Cell 3 2" xfId="8476" xr:uid="{00000000-0005-0000-0000-00001B210000}"/>
    <cellStyle name="Linked Cell 3 3" xfId="8477" xr:uid="{00000000-0005-0000-0000-00001C210000}"/>
    <cellStyle name="Linked Cell 4" xfId="8478" xr:uid="{00000000-0005-0000-0000-00001D210000}"/>
    <cellStyle name="Linked Cell 5" xfId="8479" xr:uid="{00000000-0005-0000-0000-00001E210000}"/>
    <cellStyle name="Neutral" xfId="11990" builtinId="28"/>
    <cellStyle name="Neutral 2" xfId="8480" xr:uid="{00000000-0005-0000-0000-00001F210000}"/>
    <cellStyle name="Neutral 2 2" xfId="8481" xr:uid="{00000000-0005-0000-0000-000020210000}"/>
    <cellStyle name="Neutral 2 3" xfId="8482" xr:uid="{00000000-0005-0000-0000-000021210000}"/>
    <cellStyle name="Neutral 3" xfId="8483" xr:uid="{00000000-0005-0000-0000-000022210000}"/>
    <cellStyle name="Neutral 3 2" xfId="8484" xr:uid="{00000000-0005-0000-0000-000023210000}"/>
    <cellStyle name="Neutral 3 3" xfId="8485" xr:uid="{00000000-0005-0000-0000-000024210000}"/>
    <cellStyle name="Neutral 4" xfId="8486" xr:uid="{00000000-0005-0000-0000-000025210000}"/>
    <cellStyle name="Neutral 5" xfId="8487" xr:uid="{00000000-0005-0000-0000-000026210000}"/>
    <cellStyle name="Normal" xfId="0" builtinId="0"/>
    <cellStyle name="Normal 10" xfId="8488" xr:uid="{00000000-0005-0000-0000-000028210000}"/>
    <cellStyle name="Normal 10 2" xfId="8489" xr:uid="{00000000-0005-0000-0000-000029210000}"/>
    <cellStyle name="Normal 10 3" xfId="8490" xr:uid="{00000000-0005-0000-0000-00002A210000}"/>
    <cellStyle name="Normal 100" xfId="8491" xr:uid="{00000000-0005-0000-0000-00002B210000}"/>
    <cellStyle name="Normal 101" xfId="8492" xr:uid="{00000000-0005-0000-0000-00002C210000}"/>
    <cellStyle name="Normal 102" xfId="8493" xr:uid="{00000000-0005-0000-0000-00002D210000}"/>
    <cellStyle name="Normal 103" xfId="8494" xr:uid="{00000000-0005-0000-0000-00002E210000}"/>
    <cellStyle name="Normal 104" xfId="8495" xr:uid="{00000000-0005-0000-0000-00002F210000}"/>
    <cellStyle name="Normal 105" xfId="8496" xr:uid="{00000000-0005-0000-0000-000030210000}"/>
    <cellStyle name="Normal 106" xfId="8497" xr:uid="{00000000-0005-0000-0000-000031210000}"/>
    <cellStyle name="Normal 107" xfId="8498" xr:uid="{00000000-0005-0000-0000-000032210000}"/>
    <cellStyle name="Normal 108" xfId="8499" xr:uid="{00000000-0005-0000-0000-000033210000}"/>
    <cellStyle name="Normal 109" xfId="8500" xr:uid="{00000000-0005-0000-0000-000034210000}"/>
    <cellStyle name="Normal 11" xfId="8501" xr:uid="{00000000-0005-0000-0000-000035210000}"/>
    <cellStyle name="Normal 11 10" xfId="8502" xr:uid="{00000000-0005-0000-0000-000036210000}"/>
    <cellStyle name="Normal 11 11" xfId="8503" xr:uid="{00000000-0005-0000-0000-000037210000}"/>
    <cellStyle name="Normal 11 12" xfId="8504" xr:uid="{00000000-0005-0000-0000-000038210000}"/>
    <cellStyle name="Normal 11 2" xfId="8505" xr:uid="{00000000-0005-0000-0000-000039210000}"/>
    <cellStyle name="Normal 11 2 2" xfId="8506" xr:uid="{00000000-0005-0000-0000-00003A210000}"/>
    <cellStyle name="Normal 11 2 2 2" xfId="8507" xr:uid="{00000000-0005-0000-0000-00003B210000}"/>
    <cellStyle name="Normal 11 2 2 2 2" xfId="8508" xr:uid="{00000000-0005-0000-0000-00003C210000}"/>
    <cellStyle name="Normal 11 2 2 2 2 2" xfId="8509" xr:uid="{00000000-0005-0000-0000-00003D210000}"/>
    <cellStyle name="Normal 11 2 2 2 2 2 2" xfId="8510" xr:uid="{00000000-0005-0000-0000-00003E210000}"/>
    <cellStyle name="Normal 11 2 2 2 2 2 3" xfId="8511" xr:uid="{00000000-0005-0000-0000-00003F210000}"/>
    <cellStyle name="Normal 11 2 2 2 2 2 4" xfId="8512" xr:uid="{00000000-0005-0000-0000-000040210000}"/>
    <cellStyle name="Normal 11 2 2 2 2 3" xfId="8513" xr:uid="{00000000-0005-0000-0000-000041210000}"/>
    <cellStyle name="Normal 11 2 2 2 2 4" xfId="8514" xr:uid="{00000000-0005-0000-0000-000042210000}"/>
    <cellStyle name="Normal 11 2 2 2 2 5" xfId="8515" xr:uid="{00000000-0005-0000-0000-000043210000}"/>
    <cellStyle name="Normal 11 2 2 2 3" xfId="8516" xr:uid="{00000000-0005-0000-0000-000044210000}"/>
    <cellStyle name="Normal 11 2 2 2 3 2" xfId="8517" xr:uid="{00000000-0005-0000-0000-000045210000}"/>
    <cellStyle name="Normal 11 2 2 2 3 3" xfId="8518" xr:uid="{00000000-0005-0000-0000-000046210000}"/>
    <cellStyle name="Normal 11 2 2 2 3 4" xfId="8519" xr:uid="{00000000-0005-0000-0000-000047210000}"/>
    <cellStyle name="Normal 11 2 2 2 4" xfId="8520" xr:uid="{00000000-0005-0000-0000-000048210000}"/>
    <cellStyle name="Normal 11 2 2 2 5" xfId="8521" xr:uid="{00000000-0005-0000-0000-000049210000}"/>
    <cellStyle name="Normal 11 2 2 2 6" xfId="8522" xr:uid="{00000000-0005-0000-0000-00004A210000}"/>
    <cellStyle name="Normal 11 2 2 3" xfId="8523" xr:uid="{00000000-0005-0000-0000-00004B210000}"/>
    <cellStyle name="Normal 11 2 2 3 2" xfId="8524" xr:uid="{00000000-0005-0000-0000-00004C210000}"/>
    <cellStyle name="Normal 11 2 2 3 2 2" xfId="8525" xr:uid="{00000000-0005-0000-0000-00004D210000}"/>
    <cellStyle name="Normal 11 2 2 3 2 3" xfId="8526" xr:uid="{00000000-0005-0000-0000-00004E210000}"/>
    <cellStyle name="Normal 11 2 2 3 2 4" xfId="8527" xr:uid="{00000000-0005-0000-0000-00004F210000}"/>
    <cellStyle name="Normal 11 2 2 3 3" xfId="8528" xr:uid="{00000000-0005-0000-0000-000050210000}"/>
    <cellStyle name="Normal 11 2 2 3 4" xfId="8529" xr:uid="{00000000-0005-0000-0000-000051210000}"/>
    <cellStyle name="Normal 11 2 2 3 5" xfId="8530" xr:uid="{00000000-0005-0000-0000-000052210000}"/>
    <cellStyle name="Normal 11 2 2 4" xfId="8531" xr:uid="{00000000-0005-0000-0000-000053210000}"/>
    <cellStyle name="Normal 11 2 2 4 2" xfId="8532" xr:uid="{00000000-0005-0000-0000-000054210000}"/>
    <cellStyle name="Normal 11 2 2 4 2 2" xfId="8533" xr:uid="{00000000-0005-0000-0000-000055210000}"/>
    <cellStyle name="Normal 11 2 2 4 2 3" xfId="8534" xr:uid="{00000000-0005-0000-0000-000056210000}"/>
    <cellStyle name="Normal 11 2 2 4 2 4" xfId="8535" xr:uid="{00000000-0005-0000-0000-000057210000}"/>
    <cellStyle name="Normal 11 2 2 4 3" xfId="8536" xr:uid="{00000000-0005-0000-0000-000058210000}"/>
    <cellStyle name="Normal 11 2 2 4 4" xfId="8537" xr:uid="{00000000-0005-0000-0000-000059210000}"/>
    <cellStyle name="Normal 11 2 2 4 5" xfId="8538" xr:uid="{00000000-0005-0000-0000-00005A210000}"/>
    <cellStyle name="Normal 11 2 2 5" xfId="8539" xr:uid="{00000000-0005-0000-0000-00005B210000}"/>
    <cellStyle name="Normal 11 2 2 5 2" xfId="8540" xr:uid="{00000000-0005-0000-0000-00005C210000}"/>
    <cellStyle name="Normal 11 2 2 5 3" xfId="8541" xr:uid="{00000000-0005-0000-0000-00005D210000}"/>
    <cellStyle name="Normal 11 2 2 5 4" xfId="8542" xr:uid="{00000000-0005-0000-0000-00005E210000}"/>
    <cellStyle name="Normal 11 2 2 6" xfId="8543" xr:uid="{00000000-0005-0000-0000-00005F210000}"/>
    <cellStyle name="Normal 11 2 2 7" xfId="8544" xr:uid="{00000000-0005-0000-0000-000060210000}"/>
    <cellStyle name="Normal 11 2 2 8" xfId="8545" xr:uid="{00000000-0005-0000-0000-000061210000}"/>
    <cellStyle name="Normal 11 2 3" xfId="8546" xr:uid="{00000000-0005-0000-0000-000062210000}"/>
    <cellStyle name="Normal 11 2 3 2" xfId="8547" xr:uid="{00000000-0005-0000-0000-000063210000}"/>
    <cellStyle name="Normal 11 2 3 2 2" xfId="8548" xr:uid="{00000000-0005-0000-0000-000064210000}"/>
    <cellStyle name="Normal 11 2 3 2 2 2" xfId="8549" xr:uid="{00000000-0005-0000-0000-000065210000}"/>
    <cellStyle name="Normal 11 2 3 2 2 3" xfId="8550" xr:uid="{00000000-0005-0000-0000-000066210000}"/>
    <cellStyle name="Normal 11 2 3 2 2 4" xfId="8551" xr:uid="{00000000-0005-0000-0000-000067210000}"/>
    <cellStyle name="Normal 11 2 3 2 3" xfId="8552" xr:uid="{00000000-0005-0000-0000-000068210000}"/>
    <cellStyle name="Normal 11 2 3 2 4" xfId="8553" xr:uid="{00000000-0005-0000-0000-000069210000}"/>
    <cellStyle name="Normal 11 2 3 2 5" xfId="8554" xr:uid="{00000000-0005-0000-0000-00006A210000}"/>
    <cellStyle name="Normal 11 2 3 3" xfId="8555" xr:uid="{00000000-0005-0000-0000-00006B210000}"/>
    <cellStyle name="Normal 11 2 3 3 2" xfId="8556" xr:uid="{00000000-0005-0000-0000-00006C210000}"/>
    <cellStyle name="Normal 11 2 3 3 3" xfId="8557" xr:uid="{00000000-0005-0000-0000-00006D210000}"/>
    <cellStyle name="Normal 11 2 3 3 4" xfId="8558" xr:uid="{00000000-0005-0000-0000-00006E210000}"/>
    <cellStyle name="Normal 11 2 3 4" xfId="8559" xr:uid="{00000000-0005-0000-0000-00006F210000}"/>
    <cellStyle name="Normal 11 2 3 5" xfId="8560" xr:uid="{00000000-0005-0000-0000-000070210000}"/>
    <cellStyle name="Normal 11 2 3 6" xfId="8561" xr:uid="{00000000-0005-0000-0000-000071210000}"/>
    <cellStyle name="Normal 11 2 4" xfId="8562" xr:uid="{00000000-0005-0000-0000-000072210000}"/>
    <cellStyle name="Normal 11 2 4 2" xfId="8563" xr:uid="{00000000-0005-0000-0000-000073210000}"/>
    <cellStyle name="Normal 11 2 4 2 2" xfId="8564" xr:uid="{00000000-0005-0000-0000-000074210000}"/>
    <cellStyle name="Normal 11 2 4 2 3" xfId="8565" xr:uid="{00000000-0005-0000-0000-000075210000}"/>
    <cellStyle name="Normal 11 2 4 2 4" xfId="8566" xr:uid="{00000000-0005-0000-0000-000076210000}"/>
    <cellStyle name="Normal 11 2 4 3" xfId="8567" xr:uid="{00000000-0005-0000-0000-000077210000}"/>
    <cellStyle name="Normal 11 2 4 4" xfId="8568" xr:uid="{00000000-0005-0000-0000-000078210000}"/>
    <cellStyle name="Normal 11 2 4 5" xfId="8569" xr:uid="{00000000-0005-0000-0000-000079210000}"/>
    <cellStyle name="Normal 11 2 5" xfId="8570" xr:uid="{00000000-0005-0000-0000-00007A210000}"/>
    <cellStyle name="Normal 11 2 5 2" xfId="8571" xr:uid="{00000000-0005-0000-0000-00007B210000}"/>
    <cellStyle name="Normal 11 2 5 2 2" xfId="8572" xr:uid="{00000000-0005-0000-0000-00007C210000}"/>
    <cellStyle name="Normal 11 2 5 2 3" xfId="8573" xr:uid="{00000000-0005-0000-0000-00007D210000}"/>
    <cellStyle name="Normal 11 2 5 2 4" xfId="8574" xr:uid="{00000000-0005-0000-0000-00007E210000}"/>
    <cellStyle name="Normal 11 2 5 3" xfId="8575" xr:uid="{00000000-0005-0000-0000-00007F210000}"/>
    <cellStyle name="Normal 11 2 5 4" xfId="8576" xr:uid="{00000000-0005-0000-0000-000080210000}"/>
    <cellStyle name="Normal 11 2 5 5" xfId="8577" xr:uid="{00000000-0005-0000-0000-000081210000}"/>
    <cellStyle name="Normal 11 2 6" xfId="8578" xr:uid="{00000000-0005-0000-0000-000082210000}"/>
    <cellStyle name="Normal 11 2 6 2" xfId="8579" xr:uid="{00000000-0005-0000-0000-000083210000}"/>
    <cellStyle name="Normal 11 2 6 2 2 2" xfId="8580" xr:uid="{00000000-0005-0000-0000-000084210000}"/>
    <cellStyle name="Normal 11 2 6 3" xfId="8581" xr:uid="{00000000-0005-0000-0000-000085210000}"/>
    <cellStyle name="Normal 11 2 6 4" xfId="8582" xr:uid="{00000000-0005-0000-0000-000086210000}"/>
    <cellStyle name="Normal 11 2 7" xfId="8583" xr:uid="{00000000-0005-0000-0000-000087210000}"/>
    <cellStyle name="Normal 11 2 8" xfId="8584" xr:uid="{00000000-0005-0000-0000-000088210000}"/>
    <cellStyle name="Normal 11 2 9" xfId="8585" xr:uid="{00000000-0005-0000-0000-000089210000}"/>
    <cellStyle name="Normal 11 3" xfId="8586" xr:uid="{00000000-0005-0000-0000-00008A210000}"/>
    <cellStyle name="Normal 11 3 2" xfId="8587" xr:uid="{00000000-0005-0000-0000-00008B210000}"/>
    <cellStyle name="Normal 11 3 2 2" xfId="8588" xr:uid="{00000000-0005-0000-0000-00008C210000}"/>
    <cellStyle name="Normal 11 3 2 2 2" xfId="8589" xr:uid="{00000000-0005-0000-0000-00008D210000}"/>
    <cellStyle name="Normal 11 3 2 2 2 2" xfId="8590" xr:uid="{00000000-0005-0000-0000-00008E210000}"/>
    <cellStyle name="Normal 11 3 2 2 2 3" xfId="8591" xr:uid="{00000000-0005-0000-0000-00008F210000}"/>
    <cellStyle name="Normal 11 3 2 2 2 4" xfId="8592" xr:uid="{00000000-0005-0000-0000-000090210000}"/>
    <cellStyle name="Normal 11 3 2 2 3" xfId="8593" xr:uid="{00000000-0005-0000-0000-000091210000}"/>
    <cellStyle name="Normal 11 3 2 2 4" xfId="8594" xr:uid="{00000000-0005-0000-0000-000092210000}"/>
    <cellStyle name="Normal 11 3 2 2 5" xfId="8595" xr:uid="{00000000-0005-0000-0000-000093210000}"/>
    <cellStyle name="Normal 11 3 2 3" xfId="8596" xr:uid="{00000000-0005-0000-0000-000094210000}"/>
    <cellStyle name="Normal 11 3 2 3 2" xfId="8597" xr:uid="{00000000-0005-0000-0000-000095210000}"/>
    <cellStyle name="Normal 11 3 2 3 3" xfId="8598" xr:uid="{00000000-0005-0000-0000-000096210000}"/>
    <cellStyle name="Normal 11 3 2 3 4" xfId="8599" xr:uid="{00000000-0005-0000-0000-000097210000}"/>
    <cellStyle name="Normal 11 3 2 4" xfId="8600" xr:uid="{00000000-0005-0000-0000-000098210000}"/>
    <cellStyle name="Normal 11 3 2 5" xfId="8601" xr:uid="{00000000-0005-0000-0000-000099210000}"/>
    <cellStyle name="Normal 11 3 2 6" xfId="8602" xr:uid="{00000000-0005-0000-0000-00009A210000}"/>
    <cellStyle name="Normal 11 3 3" xfId="8603" xr:uid="{00000000-0005-0000-0000-00009B210000}"/>
    <cellStyle name="Normal 11 3 3 2" xfId="8604" xr:uid="{00000000-0005-0000-0000-00009C210000}"/>
    <cellStyle name="Normal 11 3 3 2 2" xfId="8605" xr:uid="{00000000-0005-0000-0000-00009D210000}"/>
    <cellStyle name="Normal 11 3 3 2 3" xfId="8606" xr:uid="{00000000-0005-0000-0000-00009E210000}"/>
    <cellStyle name="Normal 11 3 3 2 4" xfId="8607" xr:uid="{00000000-0005-0000-0000-00009F210000}"/>
    <cellStyle name="Normal 11 3 3 3" xfId="8608" xr:uid="{00000000-0005-0000-0000-0000A0210000}"/>
    <cellStyle name="Normal 11 3 3 4" xfId="8609" xr:uid="{00000000-0005-0000-0000-0000A1210000}"/>
    <cellStyle name="Normal 11 3 3 5" xfId="8610" xr:uid="{00000000-0005-0000-0000-0000A2210000}"/>
    <cellStyle name="Normal 11 3 4" xfId="8611" xr:uid="{00000000-0005-0000-0000-0000A3210000}"/>
    <cellStyle name="Normal 11 3 4 2" xfId="8612" xr:uid="{00000000-0005-0000-0000-0000A4210000}"/>
    <cellStyle name="Normal 11 3 4 2 2" xfId="8613" xr:uid="{00000000-0005-0000-0000-0000A5210000}"/>
    <cellStyle name="Normal 11 3 4 2 3" xfId="8614" xr:uid="{00000000-0005-0000-0000-0000A6210000}"/>
    <cellStyle name="Normal 11 3 4 2 4" xfId="8615" xr:uid="{00000000-0005-0000-0000-0000A7210000}"/>
    <cellStyle name="Normal 11 3 4 3" xfId="8616" xr:uid="{00000000-0005-0000-0000-0000A8210000}"/>
    <cellStyle name="Normal 11 3 4 4" xfId="8617" xr:uid="{00000000-0005-0000-0000-0000A9210000}"/>
    <cellStyle name="Normal 11 3 4 5" xfId="8618" xr:uid="{00000000-0005-0000-0000-0000AA210000}"/>
    <cellStyle name="Normal 11 3 5" xfId="8619" xr:uid="{00000000-0005-0000-0000-0000AB210000}"/>
    <cellStyle name="Normal 11 3 5 2" xfId="8620" xr:uid="{00000000-0005-0000-0000-0000AC210000}"/>
    <cellStyle name="Normal 11 3 5 3" xfId="8621" xr:uid="{00000000-0005-0000-0000-0000AD210000}"/>
    <cellStyle name="Normal 11 3 5 4" xfId="8622" xr:uid="{00000000-0005-0000-0000-0000AE210000}"/>
    <cellStyle name="Normal 11 3 6" xfId="8623" xr:uid="{00000000-0005-0000-0000-0000AF210000}"/>
    <cellStyle name="Normal 11 3 7" xfId="8624" xr:uid="{00000000-0005-0000-0000-0000B0210000}"/>
    <cellStyle name="Normal 11 3 8" xfId="8625" xr:uid="{00000000-0005-0000-0000-0000B1210000}"/>
    <cellStyle name="Normal 11 4" xfId="8626" xr:uid="{00000000-0005-0000-0000-0000B2210000}"/>
    <cellStyle name="Normal 11 4 2" xfId="8627" xr:uid="{00000000-0005-0000-0000-0000B3210000}"/>
    <cellStyle name="Normal 11 4 2 2" xfId="8628" xr:uid="{00000000-0005-0000-0000-0000B4210000}"/>
    <cellStyle name="Normal 11 4 2 2 2" xfId="8629" xr:uid="{00000000-0005-0000-0000-0000B5210000}"/>
    <cellStyle name="Normal 11 4 2 2 3" xfId="8630" xr:uid="{00000000-0005-0000-0000-0000B6210000}"/>
    <cellStyle name="Normal 11 4 2 2 4" xfId="8631" xr:uid="{00000000-0005-0000-0000-0000B7210000}"/>
    <cellStyle name="Normal 11 4 2 3" xfId="8632" xr:uid="{00000000-0005-0000-0000-0000B8210000}"/>
    <cellStyle name="Normal 11 4 2 4" xfId="8633" xr:uid="{00000000-0005-0000-0000-0000B9210000}"/>
    <cellStyle name="Normal 11 4 2 5" xfId="8634" xr:uid="{00000000-0005-0000-0000-0000BA210000}"/>
    <cellStyle name="Normal 11 4 3" xfId="8635" xr:uid="{00000000-0005-0000-0000-0000BB210000}"/>
    <cellStyle name="Normal 11 4 3 2" xfId="8636" xr:uid="{00000000-0005-0000-0000-0000BC210000}"/>
    <cellStyle name="Normal 11 4 3 3" xfId="8637" xr:uid="{00000000-0005-0000-0000-0000BD210000}"/>
    <cellStyle name="Normal 11 4 3 4" xfId="8638" xr:uid="{00000000-0005-0000-0000-0000BE210000}"/>
    <cellStyle name="Normal 11 4 4" xfId="8639" xr:uid="{00000000-0005-0000-0000-0000BF210000}"/>
    <cellStyle name="Normal 11 4 5" xfId="8640" xr:uid="{00000000-0005-0000-0000-0000C0210000}"/>
    <cellStyle name="Normal 11 4 6" xfId="8641" xr:uid="{00000000-0005-0000-0000-0000C1210000}"/>
    <cellStyle name="Normal 11 5" xfId="8642" xr:uid="{00000000-0005-0000-0000-0000C2210000}"/>
    <cellStyle name="Normal 11 5 2" xfId="8643" xr:uid="{00000000-0005-0000-0000-0000C3210000}"/>
    <cellStyle name="Normal 11 5 2 2" xfId="8644" xr:uid="{00000000-0005-0000-0000-0000C4210000}"/>
    <cellStyle name="Normal 11 5 2 3" xfId="8645" xr:uid="{00000000-0005-0000-0000-0000C5210000}"/>
    <cellStyle name="Normal 11 5 2 4" xfId="8646" xr:uid="{00000000-0005-0000-0000-0000C6210000}"/>
    <cellStyle name="Normal 11 5 3" xfId="8647" xr:uid="{00000000-0005-0000-0000-0000C7210000}"/>
    <cellStyle name="Normal 11 5 4" xfId="8648" xr:uid="{00000000-0005-0000-0000-0000C8210000}"/>
    <cellStyle name="Normal 11 5 5" xfId="8649" xr:uid="{00000000-0005-0000-0000-0000C9210000}"/>
    <cellStyle name="Normal 11 6" xfId="8650" xr:uid="{00000000-0005-0000-0000-0000CA210000}"/>
    <cellStyle name="Normal 11 6 2" xfId="8651" xr:uid="{00000000-0005-0000-0000-0000CB210000}"/>
    <cellStyle name="Normal 11 6 2 2" xfId="8652" xr:uid="{00000000-0005-0000-0000-0000CC210000}"/>
    <cellStyle name="Normal 11 6 2 3" xfId="8653" xr:uid="{00000000-0005-0000-0000-0000CD210000}"/>
    <cellStyle name="Normal 11 6 2 4" xfId="8654" xr:uid="{00000000-0005-0000-0000-0000CE210000}"/>
    <cellStyle name="Normal 11 6 3" xfId="8655" xr:uid="{00000000-0005-0000-0000-0000CF210000}"/>
    <cellStyle name="Normal 11 6 4" xfId="8656" xr:uid="{00000000-0005-0000-0000-0000D0210000}"/>
    <cellStyle name="Normal 11 6 5" xfId="8657" xr:uid="{00000000-0005-0000-0000-0000D1210000}"/>
    <cellStyle name="Normal 11 7" xfId="8658" xr:uid="{00000000-0005-0000-0000-0000D2210000}"/>
    <cellStyle name="Normal 11 7 2" xfId="8659" xr:uid="{00000000-0005-0000-0000-0000D3210000}"/>
    <cellStyle name="Normal 11 7 3" xfId="8660" xr:uid="{00000000-0005-0000-0000-0000D4210000}"/>
    <cellStyle name="Normal 11 7 4" xfId="8661" xr:uid="{00000000-0005-0000-0000-0000D5210000}"/>
    <cellStyle name="Normal 11 8" xfId="8662" xr:uid="{00000000-0005-0000-0000-0000D6210000}"/>
    <cellStyle name="Normal 11 9" xfId="8663" xr:uid="{00000000-0005-0000-0000-0000D7210000}"/>
    <cellStyle name="Normal 110" xfId="8664" xr:uid="{00000000-0005-0000-0000-0000D8210000}"/>
    <cellStyle name="Normal 110 2" xfId="8665" xr:uid="{00000000-0005-0000-0000-0000D9210000}"/>
    <cellStyle name="Normal 111" xfId="8666" xr:uid="{00000000-0005-0000-0000-0000DA210000}"/>
    <cellStyle name="Normal 112" xfId="8667" xr:uid="{00000000-0005-0000-0000-0000DB210000}"/>
    <cellStyle name="Normal 113" xfId="8668" xr:uid="{00000000-0005-0000-0000-0000DC210000}"/>
    <cellStyle name="Normal 114" xfId="8669" xr:uid="{00000000-0005-0000-0000-0000DD210000}"/>
    <cellStyle name="Normal 115" xfId="8670" xr:uid="{00000000-0005-0000-0000-0000DE210000}"/>
    <cellStyle name="Normal 116" xfId="8671" xr:uid="{00000000-0005-0000-0000-0000DF210000}"/>
    <cellStyle name="Normal 117" xfId="8672" xr:uid="{00000000-0005-0000-0000-0000E0210000}"/>
    <cellStyle name="Normal 118" xfId="8673" xr:uid="{00000000-0005-0000-0000-0000E1210000}"/>
    <cellStyle name="Normal 119" xfId="8674" xr:uid="{00000000-0005-0000-0000-0000E2210000}"/>
    <cellStyle name="Normal 12" xfId="8675" xr:uid="{00000000-0005-0000-0000-0000E3210000}"/>
    <cellStyle name="Normal 12 2" xfId="8676" xr:uid="{00000000-0005-0000-0000-0000E4210000}"/>
    <cellStyle name="Normal 12 3" xfId="8677" xr:uid="{00000000-0005-0000-0000-0000E5210000}"/>
    <cellStyle name="Normal 12 4" xfId="8678" xr:uid="{00000000-0005-0000-0000-0000E6210000}"/>
    <cellStyle name="Normal 12 4 2" xfId="8679" xr:uid="{00000000-0005-0000-0000-0000E7210000}"/>
    <cellStyle name="Normal 12 5" xfId="8680" xr:uid="{00000000-0005-0000-0000-0000E8210000}"/>
    <cellStyle name="Normal 120" xfId="8681" xr:uid="{00000000-0005-0000-0000-0000E9210000}"/>
    <cellStyle name="Normal 121" xfId="8682" xr:uid="{00000000-0005-0000-0000-0000EA210000}"/>
    <cellStyle name="Normal 122" xfId="8683" xr:uid="{00000000-0005-0000-0000-0000EB210000}"/>
    <cellStyle name="Normal 123" xfId="8684" xr:uid="{00000000-0005-0000-0000-0000EC210000}"/>
    <cellStyle name="Normal 124" xfId="8685" xr:uid="{00000000-0005-0000-0000-0000ED210000}"/>
    <cellStyle name="Normal 125" xfId="8686" xr:uid="{00000000-0005-0000-0000-0000EE210000}"/>
    <cellStyle name="Normal 126" xfId="8687" xr:uid="{00000000-0005-0000-0000-0000EF210000}"/>
    <cellStyle name="Normal 126 2" xfId="8688" xr:uid="{00000000-0005-0000-0000-0000F0210000}"/>
    <cellStyle name="Normal 126 3" xfId="8689" xr:uid="{00000000-0005-0000-0000-0000F1210000}"/>
    <cellStyle name="Normal 127" xfId="8690" xr:uid="{00000000-0005-0000-0000-0000F2210000}"/>
    <cellStyle name="Normal 128" xfId="8691" xr:uid="{00000000-0005-0000-0000-0000F3210000}"/>
    <cellStyle name="Normal 129" xfId="8692" xr:uid="{00000000-0005-0000-0000-0000F4210000}"/>
    <cellStyle name="Normal 13" xfId="8693" xr:uid="{00000000-0005-0000-0000-0000F5210000}"/>
    <cellStyle name="Normal 13 10" xfId="8694" xr:uid="{00000000-0005-0000-0000-0000F6210000}"/>
    <cellStyle name="Normal 13 2" xfId="8695" xr:uid="{00000000-0005-0000-0000-0000F7210000}"/>
    <cellStyle name="Normal 13 2 2" xfId="8696" xr:uid="{00000000-0005-0000-0000-0000F8210000}"/>
    <cellStyle name="Normal 13 2 2 2" xfId="8697" xr:uid="{00000000-0005-0000-0000-0000F9210000}"/>
    <cellStyle name="Normal 13 2 2 2 2" xfId="8698" xr:uid="{00000000-0005-0000-0000-0000FA210000}"/>
    <cellStyle name="Normal 13 2 2 2 2 2" xfId="8699" xr:uid="{00000000-0005-0000-0000-0000FB210000}"/>
    <cellStyle name="Normal 13 2 2 2 2 3" xfId="8700" xr:uid="{00000000-0005-0000-0000-0000FC210000}"/>
    <cellStyle name="Normal 13 2 2 2 2 4" xfId="8701" xr:uid="{00000000-0005-0000-0000-0000FD210000}"/>
    <cellStyle name="Normal 13 2 2 2 3" xfId="8702" xr:uid="{00000000-0005-0000-0000-0000FE210000}"/>
    <cellStyle name="Normal 13 2 2 2 4" xfId="8703" xr:uid="{00000000-0005-0000-0000-0000FF210000}"/>
    <cellStyle name="Normal 13 2 2 2 5" xfId="8704" xr:uid="{00000000-0005-0000-0000-000000220000}"/>
    <cellStyle name="Normal 13 2 2 3" xfId="8705" xr:uid="{00000000-0005-0000-0000-000001220000}"/>
    <cellStyle name="Normal 13 2 2 3 2" xfId="8706" xr:uid="{00000000-0005-0000-0000-000002220000}"/>
    <cellStyle name="Normal 13 2 2 3 3" xfId="8707" xr:uid="{00000000-0005-0000-0000-000003220000}"/>
    <cellStyle name="Normal 13 2 2 3 4" xfId="8708" xr:uid="{00000000-0005-0000-0000-000004220000}"/>
    <cellStyle name="Normal 13 2 2 4" xfId="8709" xr:uid="{00000000-0005-0000-0000-000005220000}"/>
    <cellStyle name="Normal 13 2 2 5" xfId="8710" xr:uid="{00000000-0005-0000-0000-000006220000}"/>
    <cellStyle name="Normal 13 2 2 6" xfId="8711" xr:uid="{00000000-0005-0000-0000-000007220000}"/>
    <cellStyle name="Normal 13 2 2 7" xfId="8712" xr:uid="{00000000-0005-0000-0000-000008220000}"/>
    <cellStyle name="Normal 13 2 3" xfId="8713" xr:uid="{00000000-0005-0000-0000-000009220000}"/>
    <cellStyle name="Normal 13 2 3 2" xfId="8714" xr:uid="{00000000-0005-0000-0000-00000A220000}"/>
    <cellStyle name="Normal 13 2 3 2 2" xfId="8715" xr:uid="{00000000-0005-0000-0000-00000B220000}"/>
    <cellStyle name="Normal 13 2 3 2 3" xfId="8716" xr:uid="{00000000-0005-0000-0000-00000C220000}"/>
    <cellStyle name="Normal 13 2 3 2 4" xfId="8717" xr:uid="{00000000-0005-0000-0000-00000D220000}"/>
    <cellStyle name="Normal 13 2 3 3" xfId="8718" xr:uid="{00000000-0005-0000-0000-00000E220000}"/>
    <cellStyle name="Normal 13 2 3 4" xfId="8719" xr:uid="{00000000-0005-0000-0000-00000F220000}"/>
    <cellStyle name="Normal 13 2 3 5" xfId="8720" xr:uid="{00000000-0005-0000-0000-000010220000}"/>
    <cellStyle name="Normal 13 2 4" xfId="8721" xr:uid="{00000000-0005-0000-0000-000011220000}"/>
    <cellStyle name="Normal 13 2 4 2" xfId="8722" xr:uid="{00000000-0005-0000-0000-000012220000}"/>
    <cellStyle name="Normal 13 2 4 2 2" xfId="8723" xr:uid="{00000000-0005-0000-0000-000013220000}"/>
    <cellStyle name="Normal 13 2 4 2 3" xfId="8724" xr:uid="{00000000-0005-0000-0000-000014220000}"/>
    <cellStyle name="Normal 13 2 4 2 4" xfId="8725" xr:uid="{00000000-0005-0000-0000-000015220000}"/>
    <cellStyle name="Normal 13 2 4 3" xfId="8726" xr:uid="{00000000-0005-0000-0000-000016220000}"/>
    <cellStyle name="Normal 13 2 4 4" xfId="8727" xr:uid="{00000000-0005-0000-0000-000017220000}"/>
    <cellStyle name="Normal 13 2 4 5" xfId="8728" xr:uid="{00000000-0005-0000-0000-000018220000}"/>
    <cellStyle name="Normal 13 2 5" xfId="8729" xr:uid="{00000000-0005-0000-0000-000019220000}"/>
    <cellStyle name="Normal 13 2 5 2" xfId="8730" xr:uid="{00000000-0005-0000-0000-00001A220000}"/>
    <cellStyle name="Normal 13 2 5 3" xfId="8731" xr:uid="{00000000-0005-0000-0000-00001B220000}"/>
    <cellStyle name="Normal 13 2 5 4" xfId="8732" xr:uid="{00000000-0005-0000-0000-00001C220000}"/>
    <cellStyle name="Normal 13 2 6" xfId="8733" xr:uid="{00000000-0005-0000-0000-00001D220000}"/>
    <cellStyle name="Normal 13 2 7" xfId="8734" xr:uid="{00000000-0005-0000-0000-00001E220000}"/>
    <cellStyle name="Normal 13 2 8" xfId="8735" xr:uid="{00000000-0005-0000-0000-00001F220000}"/>
    <cellStyle name="Normal 13 2 9" xfId="8736" xr:uid="{00000000-0005-0000-0000-000020220000}"/>
    <cellStyle name="Normal 13 3" xfId="8737" xr:uid="{00000000-0005-0000-0000-000021220000}"/>
    <cellStyle name="Normal 13 3 2" xfId="8738" xr:uid="{00000000-0005-0000-0000-000022220000}"/>
    <cellStyle name="Normal 13 3 2 2" xfId="8739" xr:uid="{00000000-0005-0000-0000-000023220000}"/>
    <cellStyle name="Normal 13 3 2 2 2" xfId="8740" xr:uid="{00000000-0005-0000-0000-000024220000}"/>
    <cellStyle name="Normal 13 3 2 2 3" xfId="8741" xr:uid="{00000000-0005-0000-0000-000025220000}"/>
    <cellStyle name="Normal 13 3 2 2 4" xfId="8742" xr:uid="{00000000-0005-0000-0000-000026220000}"/>
    <cellStyle name="Normal 13 3 2 3" xfId="8743" xr:uid="{00000000-0005-0000-0000-000027220000}"/>
    <cellStyle name="Normal 13 3 2 4" xfId="8744" xr:uid="{00000000-0005-0000-0000-000028220000}"/>
    <cellStyle name="Normal 13 3 2 5" xfId="8745" xr:uid="{00000000-0005-0000-0000-000029220000}"/>
    <cellStyle name="Normal 13 3 3" xfId="8746" xr:uid="{00000000-0005-0000-0000-00002A220000}"/>
    <cellStyle name="Normal 13 3 3 2" xfId="8747" xr:uid="{00000000-0005-0000-0000-00002B220000}"/>
    <cellStyle name="Normal 13 3 3 3" xfId="8748" xr:uid="{00000000-0005-0000-0000-00002C220000}"/>
    <cellStyle name="Normal 13 3 3 4" xfId="8749" xr:uid="{00000000-0005-0000-0000-00002D220000}"/>
    <cellStyle name="Normal 13 3 4" xfId="8750" xr:uid="{00000000-0005-0000-0000-00002E220000}"/>
    <cellStyle name="Normal 13 3 5" xfId="8751" xr:uid="{00000000-0005-0000-0000-00002F220000}"/>
    <cellStyle name="Normal 13 3 6" xfId="8752" xr:uid="{00000000-0005-0000-0000-000030220000}"/>
    <cellStyle name="Normal 13 3 7" xfId="8753" xr:uid="{00000000-0005-0000-0000-000031220000}"/>
    <cellStyle name="Normal 13 4" xfId="8754" xr:uid="{00000000-0005-0000-0000-000032220000}"/>
    <cellStyle name="Normal 13 4 2" xfId="8755" xr:uid="{00000000-0005-0000-0000-000033220000}"/>
    <cellStyle name="Normal 13 4 2 2" xfId="8756" xr:uid="{00000000-0005-0000-0000-000034220000}"/>
    <cellStyle name="Normal 13 4 2 3" xfId="8757" xr:uid="{00000000-0005-0000-0000-000035220000}"/>
    <cellStyle name="Normal 13 4 2 4" xfId="8758" xr:uid="{00000000-0005-0000-0000-000036220000}"/>
    <cellStyle name="Normal 13 4 2 5" xfId="8759" xr:uid="{00000000-0005-0000-0000-000037220000}"/>
    <cellStyle name="Normal 13 4 3" xfId="8760" xr:uid="{00000000-0005-0000-0000-000038220000}"/>
    <cellStyle name="Normal 13 4 4" xfId="8761" xr:uid="{00000000-0005-0000-0000-000039220000}"/>
    <cellStyle name="Normal 13 4 5" xfId="8762" xr:uid="{00000000-0005-0000-0000-00003A220000}"/>
    <cellStyle name="Normal 13 4 6" xfId="8763" xr:uid="{00000000-0005-0000-0000-00003B220000}"/>
    <cellStyle name="Normal 13 5" xfId="8764" xr:uid="{00000000-0005-0000-0000-00003C220000}"/>
    <cellStyle name="Normal 13 5 2" xfId="8765" xr:uid="{00000000-0005-0000-0000-00003D220000}"/>
    <cellStyle name="Normal 13 5 2 2" xfId="8766" xr:uid="{00000000-0005-0000-0000-00003E220000}"/>
    <cellStyle name="Normal 13 5 2 3" xfId="8767" xr:uid="{00000000-0005-0000-0000-00003F220000}"/>
    <cellStyle name="Normal 13 5 2 4" xfId="8768" xr:uid="{00000000-0005-0000-0000-000040220000}"/>
    <cellStyle name="Normal 13 5 3" xfId="8769" xr:uid="{00000000-0005-0000-0000-000041220000}"/>
    <cellStyle name="Normal 13 5 4" xfId="8770" xr:uid="{00000000-0005-0000-0000-000042220000}"/>
    <cellStyle name="Normal 13 5 5" xfId="8771" xr:uid="{00000000-0005-0000-0000-000043220000}"/>
    <cellStyle name="Normal 13 6" xfId="8772" xr:uid="{00000000-0005-0000-0000-000044220000}"/>
    <cellStyle name="Normal 13 6 2" xfId="8773" xr:uid="{00000000-0005-0000-0000-000045220000}"/>
    <cellStyle name="Normal 13 6 2 2 2" xfId="8774" xr:uid="{00000000-0005-0000-0000-000046220000}"/>
    <cellStyle name="Normal 13 6 3" xfId="8775" xr:uid="{00000000-0005-0000-0000-000047220000}"/>
    <cellStyle name="Normal 13 6 4" xfId="8776" xr:uid="{00000000-0005-0000-0000-000048220000}"/>
    <cellStyle name="Normal 13 7" xfId="8777" xr:uid="{00000000-0005-0000-0000-000049220000}"/>
    <cellStyle name="Normal 13 8" xfId="8778" xr:uid="{00000000-0005-0000-0000-00004A220000}"/>
    <cellStyle name="Normal 13 9" xfId="8779" xr:uid="{00000000-0005-0000-0000-00004B220000}"/>
    <cellStyle name="Normal 130" xfId="8780" xr:uid="{00000000-0005-0000-0000-00004C220000}"/>
    <cellStyle name="Normal 131" xfId="8781" xr:uid="{00000000-0005-0000-0000-00004D220000}"/>
    <cellStyle name="Normal 132" xfId="8782" xr:uid="{00000000-0005-0000-0000-00004E220000}"/>
    <cellStyle name="Normal 133" xfId="8783" xr:uid="{00000000-0005-0000-0000-00004F220000}"/>
    <cellStyle name="Normal 134" xfId="8784" xr:uid="{00000000-0005-0000-0000-000050220000}"/>
    <cellStyle name="Normal 134 2" xfId="8785" xr:uid="{00000000-0005-0000-0000-000051220000}"/>
    <cellStyle name="Normal 134 3" xfId="8786" xr:uid="{00000000-0005-0000-0000-000052220000}"/>
    <cellStyle name="Normal 135" xfId="8787" xr:uid="{00000000-0005-0000-0000-000053220000}"/>
    <cellStyle name="Normal 136" xfId="8788" xr:uid="{00000000-0005-0000-0000-000054220000}"/>
    <cellStyle name="Normal 137" xfId="8789" xr:uid="{00000000-0005-0000-0000-000055220000}"/>
    <cellStyle name="Normal 138" xfId="8790" xr:uid="{00000000-0005-0000-0000-000056220000}"/>
    <cellStyle name="Normal 139" xfId="8791" xr:uid="{00000000-0005-0000-0000-000057220000}"/>
    <cellStyle name="Normal 14" xfId="8792" xr:uid="{00000000-0005-0000-0000-000058220000}"/>
    <cellStyle name="Normal 14 2" xfId="8793" xr:uid="{00000000-0005-0000-0000-000059220000}"/>
    <cellStyle name="Normal 14 2 2" xfId="8794" xr:uid="{00000000-0005-0000-0000-00005A220000}"/>
    <cellStyle name="Normal 14 2 2 2" xfId="8795" xr:uid="{00000000-0005-0000-0000-00005B220000}"/>
    <cellStyle name="Normal 14 2 2 2 2" xfId="8796" xr:uid="{00000000-0005-0000-0000-00005C220000}"/>
    <cellStyle name="Normal 14 2 2 2 2 2" xfId="8797" xr:uid="{00000000-0005-0000-0000-00005D220000}"/>
    <cellStyle name="Normal 14 2 2 2 2 3" xfId="8798" xr:uid="{00000000-0005-0000-0000-00005E220000}"/>
    <cellStyle name="Normal 14 2 2 2 2 4" xfId="8799" xr:uid="{00000000-0005-0000-0000-00005F220000}"/>
    <cellStyle name="Normal 14 2 2 2 3" xfId="8800" xr:uid="{00000000-0005-0000-0000-000060220000}"/>
    <cellStyle name="Normal 14 2 2 2 4" xfId="8801" xr:uid="{00000000-0005-0000-0000-000061220000}"/>
    <cellStyle name="Normal 14 2 2 2 5" xfId="8802" xr:uid="{00000000-0005-0000-0000-000062220000}"/>
    <cellStyle name="Normal 14 2 2 3" xfId="8803" xr:uid="{00000000-0005-0000-0000-000063220000}"/>
    <cellStyle name="Normal 14 2 2 3 2" xfId="8804" xr:uid="{00000000-0005-0000-0000-000064220000}"/>
    <cellStyle name="Normal 14 2 2 3 3" xfId="8805" xr:uid="{00000000-0005-0000-0000-000065220000}"/>
    <cellStyle name="Normal 14 2 2 3 4" xfId="8806" xr:uid="{00000000-0005-0000-0000-000066220000}"/>
    <cellStyle name="Normal 14 2 2 4" xfId="8807" xr:uid="{00000000-0005-0000-0000-000067220000}"/>
    <cellStyle name="Normal 14 2 2 5" xfId="8808" xr:uid="{00000000-0005-0000-0000-000068220000}"/>
    <cellStyle name="Normal 14 2 2 6" xfId="8809" xr:uid="{00000000-0005-0000-0000-000069220000}"/>
    <cellStyle name="Normal 14 2 3" xfId="8810" xr:uid="{00000000-0005-0000-0000-00006A220000}"/>
    <cellStyle name="Normal 14 2 3 2" xfId="8811" xr:uid="{00000000-0005-0000-0000-00006B220000}"/>
    <cellStyle name="Normal 14 2 3 2 2" xfId="8812" xr:uid="{00000000-0005-0000-0000-00006C220000}"/>
    <cellStyle name="Normal 14 2 3 2 3" xfId="8813" xr:uid="{00000000-0005-0000-0000-00006D220000}"/>
    <cellStyle name="Normal 14 2 3 2 4" xfId="8814" xr:uid="{00000000-0005-0000-0000-00006E220000}"/>
    <cellStyle name="Normal 14 2 3 3" xfId="8815" xr:uid="{00000000-0005-0000-0000-00006F220000}"/>
    <cellStyle name="Normal 14 2 3 4" xfId="8816" xr:uid="{00000000-0005-0000-0000-000070220000}"/>
    <cellStyle name="Normal 14 2 3 5" xfId="8817" xr:uid="{00000000-0005-0000-0000-000071220000}"/>
    <cellStyle name="Normal 14 2 4" xfId="8818" xr:uid="{00000000-0005-0000-0000-000072220000}"/>
    <cellStyle name="Normal 14 2 4 2" xfId="8819" xr:uid="{00000000-0005-0000-0000-000073220000}"/>
    <cellStyle name="Normal 14 2 4 2 2" xfId="8820" xr:uid="{00000000-0005-0000-0000-000074220000}"/>
    <cellStyle name="Normal 14 2 4 2 3" xfId="8821" xr:uid="{00000000-0005-0000-0000-000075220000}"/>
    <cellStyle name="Normal 14 2 4 2 4" xfId="8822" xr:uid="{00000000-0005-0000-0000-000076220000}"/>
    <cellStyle name="Normal 14 2 4 3" xfId="8823" xr:uid="{00000000-0005-0000-0000-000077220000}"/>
    <cellStyle name="Normal 14 2 4 4" xfId="8824" xr:uid="{00000000-0005-0000-0000-000078220000}"/>
    <cellStyle name="Normal 14 2 4 5" xfId="8825" xr:uid="{00000000-0005-0000-0000-000079220000}"/>
    <cellStyle name="Normal 14 2 5" xfId="8826" xr:uid="{00000000-0005-0000-0000-00007A220000}"/>
    <cellStyle name="Normal 14 2 5 2" xfId="8827" xr:uid="{00000000-0005-0000-0000-00007B220000}"/>
    <cellStyle name="Normal 14 2 5 3" xfId="8828" xr:uid="{00000000-0005-0000-0000-00007C220000}"/>
    <cellStyle name="Normal 14 2 5 4" xfId="8829" xr:uid="{00000000-0005-0000-0000-00007D220000}"/>
    <cellStyle name="Normal 14 2 6" xfId="8830" xr:uid="{00000000-0005-0000-0000-00007E220000}"/>
    <cellStyle name="Normal 14 2 7" xfId="8831" xr:uid="{00000000-0005-0000-0000-00007F220000}"/>
    <cellStyle name="Normal 14 2 8" xfId="8832" xr:uid="{00000000-0005-0000-0000-000080220000}"/>
    <cellStyle name="Normal 14 3" xfId="8833" xr:uid="{00000000-0005-0000-0000-000081220000}"/>
    <cellStyle name="Normal 14 3 2" xfId="8834" xr:uid="{00000000-0005-0000-0000-000082220000}"/>
    <cellStyle name="Normal 14 3 2 2" xfId="8835" xr:uid="{00000000-0005-0000-0000-000083220000}"/>
    <cellStyle name="Normal 14 3 2 2 2" xfId="8836" xr:uid="{00000000-0005-0000-0000-000084220000}"/>
    <cellStyle name="Normal 14 3 2 2 3" xfId="8837" xr:uid="{00000000-0005-0000-0000-000085220000}"/>
    <cellStyle name="Normal 14 3 2 2 4" xfId="8838" xr:uid="{00000000-0005-0000-0000-000086220000}"/>
    <cellStyle name="Normal 14 3 2 3" xfId="8839" xr:uid="{00000000-0005-0000-0000-000087220000}"/>
    <cellStyle name="Normal 14 3 2 4" xfId="8840" xr:uid="{00000000-0005-0000-0000-000088220000}"/>
    <cellStyle name="Normal 14 3 2 5" xfId="8841" xr:uid="{00000000-0005-0000-0000-000089220000}"/>
    <cellStyle name="Normal 14 3 3" xfId="8842" xr:uid="{00000000-0005-0000-0000-00008A220000}"/>
    <cellStyle name="Normal 14 3 3 2" xfId="8843" xr:uid="{00000000-0005-0000-0000-00008B220000}"/>
    <cellStyle name="Normal 14 3 3 3" xfId="8844" xr:uid="{00000000-0005-0000-0000-00008C220000}"/>
    <cellStyle name="Normal 14 3 3 4" xfId="8845" xr:uid="{00000000-0005-0000-0000-00008D220000}"/>
    <cellStyle name="Normal 14 3 4" xfId="8846" xr:uid="{00000000-0005-0000-0000-00008E220000}"/>
    <cellStyle name="Normal 14 3 5" xfId="8847" xr:uid="{00000000-0005-0000-0000-00008F220000}"/>
    <cellStyle name="Normal 14 3 6" xfId="8848" xr:uid="{00000000-0005-0000-0000-000090220000}"/>
    <cellStyle name="Normal 14 4" xfId="8849" xr:uid="{00000000-0005-0000-0000-000091220000}"/>
    <cellStyle name="Normal 14 4 2" xfId="8850" xr:uid="{00000000-0005-0000-0000-000092220000}"/>
    <cellStyle name="Normal 14 4 2 2" xfId="8851" xr:uid="{00000000-0005-0000-0000-000093220000}"/>
    <cellStyle name="Normal 14 4 2 3" xfId="8852" xr:uid="{00000000-0005-0000-0000-000094220000}"/>
    <cellStyle name="Normal 14 4 2 4" xfId="8853" xr:uid="{00000000-0005-0000-0000-000095220000}"/>
    <cellStyle name="Normal 14 4 3" xfId="8854" xr:uid="{00000000-0005-0000-0000-000096220000}"/>
    <cellStyle name="Normal 14 4 4" xfId="8855" xr:uid="{00000000-0005-0000-0000-000097220000}"/>
    <cellStyle name="Normal 14 4 5" xfId="8856" xr:uid="{00000000-0005-0000-0000-000098220000}"/>
    <cellStyle name="Normal 14 5" xfId="8857" xr:uid="{00000000-0005-0000-0000-000099220000}"/>
    <cellStyle name="Normal 14 5 2" xfId="8858" xr:uid="{00000000-0005-0000-0000-00009A220000}"/>
    <cellStyle name="Normal 14 5 2 2" xfId="8859" xr:uid="{00000000-0005-0000-0000-00009B220000}"/>
    <cellStyle name="Normal 14 5 2 3" xfId="8860" xr:uid="{00000000-0005-0000-0000-00009C220000}"/>
    <cellStyle name="Normal 14 5 2 4" xfId="8861" xr:uid="{00000000-0005-0000-0000-00009D220000}"/>
    <cellStyle name="Normal 14 5 3" xfId="8862" xr:uid="{00000000-0005-0000-0000-00009E220000}"/>
    <cellStyle name="Normal 14 5 4" xfId="8863" xr:uid="{00000000-0005-0000-0000-00009F220000}"/>
    <cellStyle name="Normal 14 5 5" xfId="8864" xr:uid="{00000000-0005-0000-0000-0000A0220000}"/>
    <cellStyle name="Normal 14 6" xfId="8865" xr:uid="{00000000-0005-0000-0000-0000A1220000}"/>
    <cellStyle name="Normal 14 6 2" xfId="8866" xr:uid="{00000000-0005-0000-0000-0000A2220000}"/>
    <cellStyle name="Normal 14 6 3" xfId="8867" xr:uid="{00000000-0005-0000-0000-0000A3220000}"/>
    <cellStyle name="Normal 14 6 4" xfId="8868" xr:uid="{00000000-0005-0000-0000-0000A4220000}"/>
    <cellStyle name="Normal 14 7" xfId="8869" xr:uid="{00000000-0005-0000-0000-0000A5220000}"/>
    <cellStyle name="Normal 14 8" xfId="8870" xr:uid="{00000000-0005-0000-0000-0000A6220000}"/>
    <cellStyle name="Normal 14 9" xfId="8871" xr:uid="{00000000-0005-0000-0000-0000A7220000}"/>
    <cellStyle name="Normal 140" xfId="8872" xr:uid="{00000000-0005-0000-0000-0000A8220000}"/>
    <cellStyle name="Normal 141" xfId="8873" xr:uid="{00000000-0005-0000-0000-0000A9220000}"/>
    <cellStyle name="Normal 142" xfId="8874" xr:uid="{00000000-0005-0000-0000-0000AA220000}"/>
    <cellStyle name="Normal 143" xfId="8875" xr:uid="{00000000-0005-0000-0000-0000AB220000}"/>
    <cellStyle name="Normal 144" xfId="8876" xr:uid="{00000000-0005-0000-0000-0000AC220000}"/>
    <cellStyle name="Normal 145" xfId="8877" xr:uid="{00000000-0005-0000-0000-0000AD220000}"/>
    <cellStyle name="Normal 146" xfId="8878" xr:uid="{00000000-0005-0000-0000-0000AE220000}"/>
    <cellStyle name="Normal 147" xfId="8879" xr:uid="{00000000-0005-0000-0000-0000AF220000}"/>
    <cellStyle name="Normal 148" xfId="8880" xr:uid="{00000000-0005-0000-0000-0000B0220000}"/>
    <cellStyle name="Normal 148 2" xfId="8881" xr:uid="{00000000-0005-0000-0000-0000B1220000}"/>
    <cellStyle name="Normal 148 3" xfId="8882" xr:uid="{00000000-0005-0000-0000-0000B2220000}"/>
    <cellStyle name="Normal 148 3 2" xfId="8883" xr:uid="{00000000-0005-0000-0000-0000B3220000}"/>
    <cellStyle name="Normal 148 4" xfId="8884" xr:uid="{00000000-0005-0000-0000-0000B4220000}"/>
    <cellStyle name="Normal 148 4 2" xfId="8885" xr:uid="{00000000-0005-0000-0000-0000B5220000}"/>
    <cellStyle name="Normal 149" xfId="8886" xr:uid="{00000000-0005-0000-0000-0000B6220000}"/>
    <cellStyle name="Normal 15" xfId="8887" xr:uid="{00000000-0005-0000-0000-0000B7220000}"/>
    <cellStyle name="Normal 15 2" xfId="8888" xr:uid="{00000000-0005-0000-0000-0000B8220000}"/>
    <cellStyle name="Normal 15 2 2" xfId="8889" xr:uid="{00000000-0005-0000-0000-0000B9220000}"/>
    <cellStyle name="Normal 15 3" xfId="8890" xr:uid="{00000000-0005-0000-0000-0000BA220000}"/>
    <cellStyle name="Normal 15 4" xfId="8891" xr:uid="{00000000-0005-0000-0000-0000BB220000}"/>
    <cellStyle name="Normal 15 4 2" xfId="8892" xr:uid="{00000000-0005-0000-0000-0000BC220000}"/>
    <cellStyle name="Normal 15 4 2 2" xfId="8893" xr:uid="{00000000-0005-0000-0000-0000BD220000}"/>
    <cellStyle name="Normal 15 5" xfId="8894" xr:uid="{00000000-0005-0000-0000-0000BE220000}"/>
    <cellStyle name="Normal 150" xfId="8895" xr:uid="{00000000-0005-0000-0000-0000BF220000}"/>
    <cellStyle name="Normal 151" xfId="8896" xr:uid="{00000000-0005-0000-0000-0000C0220000}"/>
    <cellStyle name="Normal 152" xfId="8897" xr:uid="{00000000-0005-0000-0000-0000C1220000}"/>
    <cellStyle name="Normal 153" xfId="8898" xr:uid="{00000000-0005-0000-0000-0000C2220000}"/>
    <cellStyle name="Normal 154" xfId="8899" xr:uid="{00000000-0005-0000-0000-0000C3220000}"/>
    <cellStyle name="Normal 155" xfId="8900" xr:uid="{00000000-0005-0000-0000-0000C4220000}"/>
    <cellStyle name="Normal 156" xfId="8901" xr:uid="{00000000-0005-0000-0000-0000C5220000}"/>
    <cellStyle name="Normal 157" xfId="8902" xr:uid="{00000000-0005-0000-0000-0000C6220000}"/>
    <cellStyle name="Normal 158" xfId="8903" xr:uid="{00000000-0005-0000-0000-0000C7220000}"/>
    <cellStyle name="Normal 159" xfId="8904" xr:uid="{00000000-0005-0000-0000-0000C8220000}"/>
    <cellStyle name="Normal 16" xfId="8905" xr:uid="{00000000-0005-0000-0000-0000C9220000}"/>
    <cellStyle name="Normal 16 2" xfId="8906" xr:uid="{00000000-0005-0000-0000-0000CA220000}"/>
    <cellStyle name="Normal 16 2 2" xfId="8907" xr:uid="{00000000-0005-0000-0000-0000CB220000}"/>
    <cellStyle name="Normal 16 3" xfId="8908" xr:uid="{00000000-0005-0000-0000-0000CC220000}"/>
    <cellStyle name="Normal 16 4" xfId="8909" xr:uid="{00000000-0005-0000-0000-0000CD220000}"/>
    <cellStyle name="Normal 16 4 2" xfId="8910" xr:uid="{00000000-0005-0000-0000-0000CE220000}"/>
    <cellStyle name="Normal 16 4 2 2" xfId="8911" xr:uid="{00000000-0005-0000-0000-0000CF220000}"/>
    <cellStyle name="Normal 16 5" xfId="8912" xr:uid="{00000000-0005-0000-0000-0000D0220000}"/>
    <cellStyle name="Normal 160" xfId="8913" xr:uid="{00000000-0005-0000-0000-0000D1220000}"/>
    <cellStyle name="Normal 161" xfId="8914" xr:uid="{00000000-0005-0000-0000-0000D2220000}"/>
    <cellStyle name="Normal 162" xfId="8915" xr:uid="{00000000-0005-0000-0000-0000D3220000}"/>
    <cellStyle name="Normal 163" xfId="8916" xr:uid="{00000000-0005-0000-0000-0000D4220000}"/>
    <cellStyle name="Normal 164" xfId="8917" xr:uid="{00000000-0005-0000-0000-0000D5220000}"/>
    <cellStyle name="Normal 165" xfId="8918" xr:uid="{00000000-0005-0000-0000-0000D6220000}"/>
    <cellStyle name="Normal 166" xfId="8919" xr:uid="{00000000-0005-0000-0000-0000D7220000}"/>
    <cellStyle name="Normal 167" xfId="8920" xr:uid="{00000000-0005-0000-0000-0000D8220000}"/>
    <cellStyle name="Normal 168" xfId="8921" xr:uid="{00000000-0005-0000-0000-0000D9220000}"/>
    <cellStyle name="Normal 169" xfId="8922" xr:uid="{00000000-0005-0000-0000-0000DA220000}"/>
    <cellStyle name="Normal 169 2" xfId="8923" xr:uid="{00000000-0005-0000-0000-0000DB220000}"/>
    <cellStyle name="Normal 169 3" xfId="8924" xr:uid="{00000000-0005-0000-0000-0000DC220000}"/>
    <cellStyle name="Normal 17" xfId="8925" xr:uid="{00000000-0005-0000-0000-0000DD220000}"/>
    <cellStyle name="Normal 17 2" xfId="8926" xr:uid="{00000000-0005-0000-0000-0000DE220000}"/>
    <cellStyle name="Normal 17 2 2" xfId="8927" xr:uid="{00000000-0005-0000-0000-0000DF220000}"/>
    <cellStyle name="Normal 17 3" xfId="8928" xr:uid="{00000000-0005-0000-0000-0000E0220000}"/>
    <cellStyle name="Normal 17 3 2" xfId="8929" xr:uid="{00000000-0005-0000-0000-0000E1220000}"/>
    <cellStyle name="Normal 17 3 2 2" xfId="8930" xr:uid="{00000000-0005-0000-0000-0000E2220000}"/>
    <cellStyle name="Normal 17 3 2 2 2" xfId="8931" xr:uid="{00000000-0005-0000-0000-0000E3220000}"/>
    <cellStyle name="Normal 17 3 2 2 3" xfId="8932" xr:uid="{00000000-0005-0000-0000-0000E4220000}"/>
    <cellStyle name="Normal 17 3 2 2 4" xfId="8933" xr:uid="{00000000-0005-0000-0000-0000E5220000}"/>
    <cellStyle name="Normal 17 3 2 3" xfId="8934" xr:uid="{00000000-0005-0000-0000-0000E6220000}"/>
    <cellStyle name="Normal 17 3 2 4" xfId="8935" xr:uid="{00000000-0005-0000-0000-0000E7220000}"/>
    <cellStyle name="Normal 17 3 2 5" xfId="8936" xr:uid="{00000000-0005-0000-0000-0000E8220000}"/>
    <cellStyle name="Normal 17 3 3" xfId="8937" xr:uid="{00000000-0005-0000-0000-0000E9220000}"/>
    <cellStyle name="Normal 17 3 3 2" xfId="8938" xr:uid="{00000000-0005-0000-0000-0000EA220000}"/>
    <cellStyle name="Normal 17 3 3 3" xfId="8939" xr:uid="{00000000-0005-0000-0000-0000EB220000}"/>
    <cellStyle name="Normal 17 3 3 4" xfId="8940" xr:uid="{00000000-0005-0000-0000-0000EC220000}"/>
    <cellStyle name="Normal 17 3 4" xfId="8941" xr:uid="{00000000-0005-0000-0000-0000ED220000}"/>
    <cellStyle name="Normal 17 3 5" xfId="8942" xr:uid="{00000000-0005-0000-0000-0000EE220000}"/>
    <cellStyle name="Normal 17 3 6" xfId="8943" xr:uid="{00000000-0005-0000-0000-0000EF220000}"/>
    <cellStyle name="Normal 17 4" xfId="8944" xr:uid="{00000000-0005-0000-0000-0000F0220000}"/>
    <cellStyle name="Normal 17 4 2" xfId="8945" xr:uid="{00000000-0005-0000-0000-0000F1220000}"/>
    <cellStyle name="Normal 17 4 2 2" xfId="8946" xr:uid="{00000000-0005-0000-0000-0000F2220000}"/>
    <cellStyle name="Normal 17 4 2 3" xfId="8947" xr:uid="{00000000-0005-0000-0000-0000F3220000}"/>
    <cellStyle name="Normal 17 4 2 4" xfId="8948" xr:uid="{00000000-0005-0000-0000-0000F4220000}"/>
    <cellStyle name="Normal 17 4 3" xfId="8949" xr:uid="{00000000-0005-0000-0000-0000F5220000}"/>
    <cellStyle name="Normal 17 4 4" xfId="8950" xr:uid="{00000000-0005-0000-0000-0000F6220000}"/>
    <cellStyle name="Normal 17 4 5" xfId="8951" xr:uid="{00000000-0005-0000-0000-0000F7220000}"/>
    <cellStyle name="Normal 17 5" xfId="8952" xr:uid="{00000000-0005-0000-0000-0000F8220000}"/>
    <cellStyle name="Normal 17 5 2" xfId="8953" xr:uid="{00000000-0005-0000-0000-0000F9220000}"/>
    <cellStyle name="Normal 17 5 2 2" xfId="8954" xr:uid="{00000000-0005-0000-0000-0000FA220000}"/>
    <cellStyle name="Normal 17 5 2 3" xfId="8955" xr:uid="{00000000-0005-0000-0000-0000FB220000}"/>
    <cellStyle name="Normal 17 5 2 4" xfId="8956" xr:uid="{00000000-0005-0000-0000-0000FC220000}"/>
    <cellStyle name="Normal 17 5 3" xfId="8957" xr:uid="{00000000-0005-0000-0000-0000FD220000}"/>
    <cellStyle name="Normal 17 5 4" xfId="8958" xr:uid="{00000000-0005-0000-0000-0000FE220000}"/>
    <cellStyle name="Normal 17 5 5" xfId="8959" xr:uid="{00000000-0005-0000-0000-0000FF220000}"/>
    <cellStyle name="Normal 17 6" xfId="8960" xr:uid="{00000000-0005-0000-0000-000000230000}"/>
    <cellStyle name="Normal 17 6 2" xfId="8961" xr:uid="{00000000-0005-0000-0000-000001230000}"/>
    <cellStyle name="Normal 17 6 3" xfId="8962" xr:uid="{00000000-0005-0000-0000-000002230000}"/>
    <cellStyle name="Normal 17 6 4" xfId="8963" xr:uid="{00000000-0005-0000-0000-000003230000}"/>
    <cellStyle name="Normal 17 7" xfId="8964" xr:uid="{00000000-0005-0000-0000-000004230000}"/>
    <cellStyle name="Normal 17 8" xfId="8965" xr:uid="{00000000-0005-0000-0000-000005230000}"/>
    <cellStyle name="Normal 17 9" xfId="8966" xr:uid="{00000000-0005-0000-0000-000006230000}"/>
    <cellStyle name="Normal 170" xfId="8967" xr:uid="{00000000-0005-0000-0000-000007230000}"/>
    <cellStyle name="Normal 171" xfId="8968" xr:uid="{00000000-0005-0000-0000-000008230000}"/>
    <cellStyle name="Normal 172" xfId="8969" xr:uid="{00000000-0005-0000-0000-000009230000}"/>
    <cellStyle name="Normal 173" xfId="8970" xr:uid="{00000000-0005-0000-0000-00000A230000}"/>
    <cellStyle name="Normal 174" xfId="8971" xr:uid="{00000000-0005-0000-0000-00000B230000}"/>
    <cellStyle name="Normal 175" xfId="8972" xr:uid="{00000000-0005-0000-0000-00000C230000}"/>
    <cellStyle name="Normal 176" xfId="8973" xr:uid="{00000000-0005-0000-0000-00000D230000}"/>
    <cellStyle name="Normal 177" xfId="8974" xr:uid="{00000000-0005-0000-0000-00000E230000}"/>
    <cellStyle name="Normal 177 2" xfId="8975" xr:uid="{00000000-0005-0000-0000-00000F230000}"/>
    <cellStyle name="Normal 177 3" xfId="8976" xr:uid="{00000000-0005-0000-0000-000010230000}"/>
    <cellStyle name="Normal 177 3 2" xfId="8977" xr:uid="{00000000-0005-0000-0000-000011230000}"/>
    <cellStyle name="Normal 178" xfId="8978" xr:uid="{00000000-0005-0000-0000-000012230000}"/>
    <cellStyle name="Normal 179" xfId="8979" xr:uid="{00000000-0005-0000-0000-000013230000}"/>
    <cellStyle name="Normal 18" xfId="8980" xr:uid="{00000000-0005-0000-0000-000014230000}"/>
    <cellStyle name="Normal 18 2" xfId="8981" xr:uid="{00000000-0005-0000-0000-000015230000}"/>
    <cellStyle name="Normal 18 2 2" xfId="8982" xr:uid="{00000000-0005-0000-0000-000016230000}"/>
    <cellStyle name="Normal 18 2 2 2" xfId="8983" xr:uid="{00000000-0005-0000-0000-000017230000}"/>
    <cellStyle name="Normal 18 2 2 2 2" xfId="8984" xr:uid="{00000000-0005-0000-0000-000018230000}"/>
    <cellStyle name="Normal 18 2 2 2 3" xfId="8985" xr:uid="{00000000-0005-0000-0000-000019230000}"/>
    <cellStyle name="Normal 18 2 2 2 4" xfId="8986" xr:uid="{00000000-0005-0000-0000-00001A230000}"/>
    <cellStyle name="Normal 18 2 2 3" xfId="8987" xr:uid="{00000000-0005-0000-0000-00001B230000}"/>
    <cellStyle name="Normal 18 2 2 4" xfId="8988" xr:uid="{00000000-0005-0000-0000-00001C230000}"/>
    <cellStyle name="Normal 18 2 2 5" xfId="8989" xr:uid="{00000000-0005-0000-0000-00001D230000}"/>
    <cellStyle name="Normal 18 2 3" xfId="8990" xr:uid="{00000000-0005-0000-0000-00001E230000}"/>
    <cellStyle name="Normal 18 2 3 2" xfId="8991" xr:uid="{00000000-0005-0000-0000-00001F230000}"/>
    <cellStyle name="Normal 18 2 3 3" xfId="8992" xr:uid="{00000000-0005-0000-0000-000020230000}"/>
    <cellStyle name="Normal 18 2 3 4" xfId="8993" xr:uid="{00000000-0005-0000-0000-000021230000}"/>
    <cellStyle name="Normal 18 2 4" xfId="8994" xr:uid="{00000000-0005-0000-0000-000022230000}"/>
    <cellStyle name="Normal 18 2 5" xfId="8995" xr:uid="{00000000-0005-0000-0000-000023230000}"/>
    <cellStyle name="Normal 18 2 6" xfId="8996" xr:uid="{00000000-0005-0000-0000-000024230000}"/>
    <cellStyle name="Normal 18 3" xfId="8997" xr:uid="{00000000-0005-0000-0000-000025230000}"/>
    <cellStyle name="Normal 18 3 2" xfId="8998" xr:uid="{00000000-0005-0000-0000-000026230000}"/>
    <cellStyle name="Normal 18 3 2 2" xfId="8999" xr:uid="{00000000-0005-0000-0000-000027230000}"/>
    <cellStyle name="Normal 18 3 2 3" xfId="9000" xr:uid="{00000000-0005-0000-0000-000028230000}"/>
    <cellStyle name="Normal 18 3 2 4" xfId="9001" xr:uid="{00000000-0005-0000-0000-000029230000}"/>
    <cellStyle name="Normal 18 3 3" xfId="9002" xr:uid="{00000000-0005-0000-0000-00002A230000}"/>
    <cellStyle name="Normal 18 3 4" xfId="9003" xr:uid="{00000000-0005-0000-0000-00002B230000}"/>
    <cellStyle name="Normal 18 3 5" xfId="9004" xr:uid="{00000000-0005-0000-0000-00002C230000}"/>
    <cellStyle name="Normal 18 4" xfId="9005" xr:uid="{00000000-0005-0000-0000-00002D230000}"/>
    <cellStyle name="Normal 18 4 2" xfId="9006" xr:uid="{00000000-0005-0000-0000-00002E230000}"/>
    <cellStyle name="Normal 18 4 2 2" xfId="9007" xr:uid="{00000000-0005-0000-0000-00002F230000}"/>
    <cellStyle name="Normal 18 4 2 3" xfId="9008" xr:uid="{00000000-0005-0000-0000-000030230000}"/>
    <cellStyle name="Normal 18 4 2 4" xfId="9009" xr:uid="{00000000-0005-0000-0000-000031230000}"/>
    <cellStyle name="Normal 18 4 3" xfId="9010" xr:uid="{00000000-0005-0000-0000-000032230000}"/>
    <cellStyle name="Normal 18 4 4" xfId="9011" xr:uid="{00000000-0005-0000-0000-000033230000}"/>
    <cellStyle name="Normal 18 4 5" xfId="9012" xr:uid="{00000000-0005-0000-0000-000034230000}"/>
    <cellStyle name="Normal 18 5" xfId="9013" xr:uid="{00000000-0005-0000-0000-000035230000}"/>
    <cellStyle name="Normal 18 5 2" xfId="9014" xr:uid="{00000000-0005-0000-0000-000036230000}"/>
    <cellStyle name="Normal 18 5 3" xfId="9015" xr:uid="{00000000-0005-0000-0000-000037230000}"/>
    <cellStyle name="Normal 18 5 4" xfId="9016" xr:uid="{00000000-0005-0000-0000-000038230000}"/>
    <cellStyle name="Normal 18 6" xfId="9017" xr:uid="{00000000-0005-0000-0000-000039230000}"/>
    <cellStyle name="Normal 18 7" xfId="9018" xr:uid="{00000000-0005-0000-0000-00003A230000}"/>
    <cellStyle name="Normal 18 8" xfId="9019" xr:uid="{00000000-0005-0000-0000-00003B230000}"/>
    <cellStyle name="Normal 180" xfId="9020" xr:uid="{00000000-0005-0000-0000-00003C230000}"/>
    <cellStyle name="Normal 180 2" xfId="9021" xr:uid="{00000000-0005-0000-0000-00003D230000}"/>
    <cellStyle name="Normal 181" xfId="9022" xr:uid="{00000000-0005-0000-0000-00003E230000}"/>
    <cellStyle name="Normal 182" xfId="9023" xr:uid="{00000000-0005-0000-0000-00003F230000}"/>
    <cellStyle name="Normal 183" xfId="9024" xr:uid="{00000000-0005-0000-0000-000040230000}"/>
    <cellStyle name="Normal 184" xfId="9025" xr:uid="{00000000-0005-0000-0000-000041230000}"/>
    <cellStyle name="Normal 185" xfId="9026" xr:uid="{00000000-0005-0000-0000-000042230000}"/>
    <cellStyle name="Normal 186" xfId="9027" xr:uid="{00000000-0005-0000-0000-000043230000}"/>
    <cellStyle name="Normal 187" xfId="9028" xr:uid="{00000000-0005-0000-0000-000044230000}"/>
    <cellStyle name="Normal 188" xfId="9029" xr:uid="{00000000-0005-0000-0000-000045230000}"/>
    <cellStyle name="Normal 189" xfId="9030" xr:uid="{00000000-0005-0000-0000-000046230000}"/>
    <cellStyle name="Normal 19" xfId="9031" xr:uid="{00000000-0005-0000-0000-000047230000}"/>
    <cellStyle name="Normal 19 2" xfId="9032" xr:uid="{00000000-0005-0000-0000-000048230000}"/>
    <cellStyle name="Normal 19 2 2" xfId="9033" xr:uid="{00000000-0005-0000-0000-000049230000}"/>
    <cellStyle name="Normal 19 3" xfId="9034" xr:uid="{00000000-0005-0000-0000-00004A230000}"/>
    <cellStyle name="Normal 19 4" xfId="9035" xr:uid="{00000000-0005-0000-0000-00004B230000}"/>
    <cellStyle name="Normal 19 5" xfId="9036" xr:uid="{00000000-0005-0000-0000-00004C230000}"/>
    <cellStyle name="Normal 190" xfId="9037" xr:uid="{00000000-0005-0000-0000-00004D230000}"/>
    <cellStyle name="Normal 191" xfId="9038" xr:uid="{00000000-0005-0000-0000-00004E230000}"/>
    <cellStyle name="Normal 192" xfId="9039" xr:uid="{00000000-0005-0000-0000-00004F230000}"/>
    <cellStyle name="Normal 193" xfId="9040" xr:uid="{00000000-0005-0000-0000-000050230000}"/>
    <cellStyle name="Normal 194" xfId="9041" xr:uid="{00000000-0005-0000-0000-000051230000}"/>
    <cellStyle name="Normal 195" xfId="9042" xr:uid="{00000000-0005-0000-0000-000052230000}"/>
    <cellStyle name="Normal 196" xfId="9043" xr:uid="{00000000-0005-0000-0000-000053230000}"/>
    <cellStyle name="Normal 197" xfId="9044" xr:uid="{00000000-0005-0000-0000-000054230000}"/>
    <cellStyle name="Normal 198" xfId="9045" xr:uid="{00000000-0005-0000-0000-000055230000}"/>
    <cellStyle name="Normal 199" xfId="9046" xr:uid="{00000000-0005-0000-0000-000056230000}"/>
    <cellStyle name="Normal 2" xfId="9047" xr:uid="{00000000-0005-0000-0000-000057230000}"/>
    <cellStyle name="Normal 2 10" xfId="9048" xr:uid="{00000000-0005-0000-0000-000058230000}"/>
    <cellStyle name="Normal 2 10 2" xfId="9049" xr:uid="{00000000-0005-0000-0000-000059230000}"/>
    <cellStyle name="Normal 2 10 2 2" xfId="9050" xr:uid="{00000000-0005-0000-0000-00005A230000}"/>
    <cellStyle name="Normal 2 10 2 2 2" xfId="9051" xr:uid="{00000000-0005-0000-0000-00005B230000}"/>
    <cellStyle name="Normal 2 10 2 2 2 2" xfId="9052" xr:uid="{00000000-0005-0000-0000-00005C230000}"/>
    <cellStyle name="Normal 2 10 2 2 2 3" xfId="9053" xr:uid="{00000000-0005-0000-0000-00005D230000}"/>
    <cellStyle name="Normal 2 10 2 2 2 4" xfId="9054" xr:uid="{00000000-0005-0000-0000-00005E230000}"/>
    <cellStyle name="Normal 2 10 2 2 3" xfId="9055" xr:uid="{00000000-0005-0000-0000-00005F230000}"/>
    <cellStyle name="Normal 2 10 2 2 4" xfId="9056" xr:uid="{00000000-0005-0000-0000-000060230000}"/>
    <cellStyle name="Normal 2 10 2 2 5" xfId="9057" xr:uid="{00000000-0005-0000-0000-000061230000}"/>
    <cellStyle name="Normal 2 10 2 3" xfId="9058" xr:uid="{00000000-0005-0000-0000-000062230000}"/>
    <cellStyle name="Normal 2 10 2 3 2" xfId="9059" xr:uid="{00000000-0005-0000-0000-000063230000}"/>
    <cellStyle name="Normal 2 10 2 3 3" xfId="9060" xr:uid="{00000000-0005-0000-0000-000064230000}"/>
    <cellStyle name="Normal 2 10 2 3 4" xfId="9061" xr:uid="{00000000-0005-0000-0000-000065230000}"/>
    <cellStyle name="Normal 2 10 2 4" xfId="9062" xr:uid="{00000000-0005-0000-0000-000066230000}"/>
    <cellStyle name="Normal 2 10 2 5" xfId="9063" xr:uid="{00000000-0005-0000-0000-000067230000}"/>
    <cellStyle name="Normal 2 10 2 6" xfId="9064" xr:uid="{00000000-0005-0000-0000-000068230000}"/>
    <cellStyle name="Normal 2 10 3" xfId="9065" xr:uid="{00000000-0005-0000-0000-000069230000}"/>
    <cellStyle name="Normal 2 10 3 2" xfId="9066" xr:uid="{00000000-0005-0000-0000-00006A230000}"/>
    <cellStyle name="Normal 2 10 3 2 2" xfId="9067" xr:uid="{00000000-0005-0000-0000-00006B230000}"/>
    <cellStyle name="Normal 2 10 3 2 3" xfId="9068" xr:uid="{00000000-0005-0000-0000-00006C230000}"/>
    <cellStyle name="Normal 2 10 3 2 4" xfId="9069" xr:uid="{00000000-0005-0000-0000-00006D230000}"/>
    <cellStyle name="Normal 2 10 3 3" xfId="9070" xr:uid="{00000000-0005-0000-0000-00006E230000}"/>
    <cellStyle name="Normal 2 10 3 4" xfId="9071" xr:uid="{00000000-0005-0000-0000-00006F230000}"/>
    <cellStyle name="Normal 2 10 3 5" xfId="9072" xr:uid="{00000000-0005-0000-0000-000070230000}"/>
    <cellStyle name="Normal 2 10 4" xfId="9073" xr:uid="{00000000-0005-0000-0000-000071230000}"/>
    <cellStyle name="Normal 2 10 4 2" xfId="9074" xr:uid="{00000000-0005-0000-0000-000072230000}"/>
    <cellStyle name="Normal 2 10 4 2 2" xfId="9075" xr:uid="{00000000-0005-0000-0000-000073230000}"/>
    <cellStyle name="Normal 2 10 4 2 3" xfId="9076" xr:uid="{00000000-0005-0000-0000-000074230000}"/>
    <cellStyle name="Normal 2 10 4 2 4" xfId="9077" xr:uid="{00000000-0005-0000-0000-000075230000}"/>
    <cellStyle name="Normal 2 10 4 3" xfId="9078" xr:uid="{00000000-0005-0000-0000-000076230000}"/>
    <cellStyle name="Normal 2 10 4 4" xfId="9079" xr:uid="{00000000-0005-0000-0000-000077230000}"/>
    <cellStyle name="Normal 2 10 4 5" xfId="9080" xr:uid="{00000000-0005-0000-0000-000078230000}"/>
    <cellStyle name="Normal 2 10 5" xfId="9081" xr:uid="{00000000-0005-0000-0000-000079230000}"/>
    <cellStyle name="Normal 2 10 5 2" xfId="9082" xr:uid="{00000000-0005-0000-0000-00007A230000}"/>
    <cellStyle name="Normal 2 10 5 3" xfId="9083" xr:uid="{00000000-0005-0000-0000-00007B230000}"/>
    <cellStyle name="Normal 2 10 5 4" xfId="9084" xr:uid="{00000000-0005-0000-0000-00007C230000}"/>
    <cellStyle name="Normal 2 10 6" xfId="9085" xr:uid="{00000000-0005-0000-0000-00007D230000}"/>
    <cellStyle name="Normal 2 10 7" xfId="9086" xr:uid="{00000000-0005-0000-0000-00007E230000}"/>
    <cellStyle name="Normal 2 10 8" xfId="9087" xr:uid="{00000000-0005-0000-0000-00007F230000}"/>
    <cellStyle name="Normal 2 11" xfId="9088" xr:uid="{00000000-0005-0000-0000-000080230000}"/>
    <cellStyle name="Normal 2 11 2" xfId="9089" xr:uid="{00000000-0005-0000-0000-000081230000}"/>
    <cellStyle name="Normal 2 11 2 2" xfId="9090" xr:uid="{00000000-0005-0000-0000-000082230000}"/>
    <cellStyle name="Normal 2 11 2 2 2" xfId="9091" xr:uid="{00000000-0005-0000-0000-000083230000}"/>
    <cellStyle name="Normal 2 11 2 2 2 2" xfId="9092" xr:uid="{00000000-0005-0000-0000-000084230000}"/>
    <cellStyle name="Normal 2 11 2 2 2 3" xfId="9093" xr:uid="{00000000-0005-0000-0000-000085230000}"/>
    <cellStyle name="Normal 2 11 2 2 2 4" xfId="9094" xr:uid="{00000000-0005-0000-0000-000086230000}"/>
    <cellStyle name="Normal 2 11 2 2 3" xfId="9095" xr:uid="{00000000-0005-0000-0000-000087230000}"/>
    <cellStyle name="Normal 2 11 2 2 4" xfId="9096" xr:uid="{00000000-0005-0000-0000-000088230000}"/>
    <cellStyle name="Normal 2 11 2 2 5" xfId="9097" xr:uid="{00000000-0005-0000-0000-000089230000}"/>
    <cellStyle name="Normal 2 11 2 3" xfId="9098" xr:uid="{00000000-0005-0000-0000-00008A230000}"/>
    <cellStyle name="Normal 2 11 2 3 2" xfId="9099" xr:uid="{00000000-0005-0000-0000-00008B230000}"/>
    <cellStyle name="Normal 2 11 2 3 3" xfId="9100" xr:uid="{00000000-0005-0000-0000-00008C230000}"/>
    <cellStyle name="Normal 2 11 2 3 4" xfId="9101" xr:uid="{00000000-0005-0000-0000-00008D230000}"/>
    <cellStyle name="Normal 2 11 2 4" xfId="9102" xr:uid="{00000000-0005-0000-0000-00008E230000}"/>
    <cellStyle name="Normal 2 11 2 5" xfId="9103" xr:uid="{00000000-0005-0000-0000-00008F230000}"/>
    <cellStyle name="Normal 2 11 2 6" xfId="9104" xr:uid="{00000000-0005-0000-0000-000090230000}"/>
    <cellStyle name="Normal 2 11 3" xfId="9105" xr:uid="{00000000-0005-0000-0000-000091230000}"/>
    <cellStyle name="Normal 2 11 3 2" xfId="9106" xr:uid="{00000000-0005-0000-0000-000092230000}"/>
    <cellStyle name="Normal 2 11 3 2 2" xfId="9107" xr:uid="{00000000-0005-0000-0000-000093230000}"/>
    <cellStyle name="Normal 2 11 3 2 3" xfId="9108" xr:uid="{00000000-0005-0000-0000-000094230000}"/>
    <cellStyle name="Normal 2 11 3 2 4" xfId="9109" xr:uid="{00000000-0005-0000-0000-000095230000}"/>
    <cellStyle name="Normal 2 11 3 3" xfId="9110" xr:uid="{00000000-0005-0000-0000-000096230000}"/>
    <cellStyle name="Normal 2 11 3 4" xfId="9111" xr:uid="{00000000-0005-0000-0000-000097230000}"/>
    <cellStyle name="Normal 2 11 3 5" xfId="9112" xr:uid="{00000000-0005-0000-0000-000098230000}"/>
    <cellStyle name="Normal 2 11 4" xfId="9113" xr:uid="{00000000-0005-0000-0000-000099230000}"/>
    <cellStyle name="Normal 2 11 4 2" xfId="9114" xr:uid="{00000000-0005-0000-0000-00009A230000}"/>
    <cellStyle name="Normal 2 11 4 2 2" xfId="9115" xr:uid="{00000000-0005-0000-0000-00009B230000}"/>
    <cellStyle name="Normal 2 11 4 2 3" xfId="9116" xr:uid="{00000000-0005-0000-0000-00009C230000}"/>
    <cellStyle name="Normal 2 11 4 2 4" xfId="9117" xr:uid="{00000000-0005-0000-0000-00009D230000}"/>
    <cellStyle name="Normal 2 11 4 3" xfId="9118" xr:uid="{00000000-0005-0000-0000-00009E230000}"/>
    <cellStyle name="Normal 2 11 4 4" xfId="9119" xr:uid="{00000000-0005-0000-0000-00009F230000}"/>
    <cellStyle name="Normal 2 11 4 5" xfId="9120" xr:uid="{00000000-0005-0000-0000-0000A0230000}"/>
    <cellStyle name="Normal 2 11 5" xfId="9121" xr:uid="{00000000-0005-0000-0000-0000A1230000}"/>
    <cellStyle name="Normal 2 11 5 2" xfId="9122" xr:uid="{00000000-0005-0000-0000-0000A2230000}"/>
    <cellStyle name="Normal 2 11 5 3" xfId="9123" xr:uid="{00000000-0005-0000-0000-0000A3230000}"/>
    <cellStyle name="Normal 2 11 5 4" xfId="9124" xr:uid="{00000000-0005-0000-0000-0000A4230000}"/>
    <cellStyle name="Normal 2 11 6" xfId="9125" xr:uid="{00000000-0005-0000-0000-0000A5230000}"/>
    <cellStyle name="Normal 2 11 7" xfId="9126" xr:uid="{00000000-0005-0000-0000-0000A6230000}"/>
    <cellStyle name="Normal 2 11 8" xfId="9127" xr:uid="{00000000-0005-0000-0000-0000A7230000}"/>
    <cellStyle name="Normal 2 12" xfId="9128" xr:uid="{00000000-0005-0000-0000-0000A8230000}"/>
    <cellStyle name="Normal 2 12 2" xfId="9129" xr:uid="{00000000-0005-0000-0000-0000A9230000}"/>
    <cellStyle name="Normal 2 12 2 2" xfId="9130" xr:uid="{00000000-0005-0000-0000-0000AA230000}"/>
    <cellStyle name="Normal 2 12 2 2 2" xfId="9131" xr:uid="{00000000-0005-0000-0000-0000AB230000}"/>
    <cellStyle name="Normal 2 12 2 2 3" xfId="9132" xr:uid="{00000000-0005-0000-0000-0000AC230000}"/>
    <cellStyle name="Normal 2 12 2 2 4" xfId="9133" xr:uid="{00000000-0005-0000-0000-0000AD230000}"/>
    <cellStyle name="Normal 2 12 2 3" xfId="9134" xr:uid="{00000000-0005-0000-0000-0000AE230000}"/>
    <cellStyle name="Normal 2 12 2 4" xfId="9135" xr:uid="{00000000-0005-0000-0000-0000AF230000}"/>
    <cellStyle name="Normal 2 12 2 5" xfId="9136" xr:uid="{00000000-0005-0000-0000-0000B0230000}"/>
    <cellStyle name="Normal 2 12 3" xfId="9137" xr:uid="{00000000-0005-0000-0000-0000B1230000}"/>
    <cellStyle name="Normal 2 12 3 2" xfId="9138" xr:uid="{00000000-0005-0000-0000-0000B2230000}"/>
    <cellStyle name="Normal 2 12 3 3" xfId="9139" xr:uid="{00000000-0005-0000-0000-0000B3230000}"/>
    <cellStyle name="Normal 2 12 3 4" xfId="9140" xr:uid="{00000000-0005-0000-0000-0000B4230000}"/>
    <cellStyle name="Normal 2 12 4" xfId="9141" xr:uid="{00000000-0005-0000-0000-0000B5230000}"/>
    <cellStyle name="Normal 2 12 5" xfId="9142" xr:uid="{00000000-0005-0000-0000-0000B6230000}"/>
    <cellStyle name="Normal 2 12 6" xfId="9143" xr:uid="{00000000-0005-0000-0000-0000B7230000}"/>
    <cellStyle name="Normal 2 13" xfId="9144" xr:uid="{00000000-0005-0000-0000-0000B8230000}"/>
    <cellStyle name="Normal 2 13 2" xfId="9145" xr:uid="{00000000-0005-0000-0000-0000B9230000}"/>
    <cellStyle name="Normal 2 13 2 2" xfId="9146" xr:uid="{00000000-0005-0000-0000-0000BA230000}"/>
    <cellStyle name="Normal 2 13 2 2 2" xfId="9147" xr:uid="{00000000-0005-0000-0000-0000BB230000}"/>
    <cellStyle name="Normal 2 13 2 2 3" xfId="9148" xr:uid="{00000000-0005-0000-0000-0000BC230000}"/>
    <cellStyle name="Normal 2 13 2 2 4" xfId="9149" xr:uid="{00000000-0005-0000-0000-0000BD230000}"/>
    <cellStyle name="Normal 2 13 2 3" xfId="9150" xr:uid="{00000000-0005-0000-0000-0000BE230000}"/>
    <cellStyle name="Normal 2 13 2 4" xfId="9151" xr:uid="{00000000-0005-0000-0000-0000BF230000}"/>
    <cellStyle name="Normal 2 13 2 5" xfId="9152" xr:uid="{00000000-0005-0000-0000-0000C0230000}"/>
    <cellStyle name="Normal 2 13 3" xfId="9153" xr:uid="{00000000-0005-0000-0000-0000C1230000}"/>
    <cellStyle name="Normal 2 13 3 2" xfId="9154" xr:uid="{00000000-0005-0000-0000-0000C2230000}"/>
    <cellStyle name="Normal 2 13 3 3" xfId="9155" xr:uid="{00000000-0005-0000-0000-0000C3230000}"/>
    <cellStyle name="Normal 2 13 3 4" xfId="9156" xr:uid="{00000000-0005-0000-0000-0000C4230000}"/>
    <cellStyle name="Normal 2 13 4" xfId="9157" xr:uid="{00000000-0005-0000-0000-0000C5230000}"/>
    <cellStyle name="Normal 2 13 5" xfId="9158" xr:uid="{00000000-0005-0000-0000-0000C6230000}"/>
    <cellStyle name="Normal 2 13 6" xfId="9159" xr:uid="{00000000-0005-0000-0000-0000C7230000}"/>
    <cellStyle name="Normal 2 14" xfId="9160" xr:uid="{00000000-0005-0000-0000-0000C8230000}"/>
    <cellStyle name="Normal 2 14 2" xfId="9161" xr:uid="{00000000-0005-0000-0000-0000C9230000}"/>
    <cellStyle name="Normal 2 14 2 2" xfId="9162" xr:uid="{00000000-0005-0000-0000-0000CA230000}"/>
    <cellStyle name="Normal 2 14 2 3" xfId="9163" xr:uid="{00000000-0005-0000-0000-0000CB230000}"/>
    <cellStyle name="Normal 2 14 2 4" xfId="9164" xr:uid="{00000000-0005-0000-0000-0000CC230000}"/>
    <cellStyle name="Normal 2 14 3" xfId="9165" xr:uid="{00000000-0005-0000-0000-0000CD230000}"/>
    <cellStyle name="Normal 2 14 4" xfId="9166" xr:uid="{00000000-0005-0000-0000-0000CE230000}"/>
    <cellStyle name="Normal 2 14 5" xfId="9167" xr:uid="{00000000-0005-0000-0000-0000CF230000}"/>
    <cellStyle name="Normal 2 15" xfId="9168" xr:uid="{00000000-0005-0000-0000-0000D0230000}"/>
    <cellStyle name="Normal 2 15 2" xfId="9169" xr:uid="{00000000-0005-0000-0000-0000D1230000}"/>
    <cellStyle name="Normal 2 15 2 2" xfId="9170" xr:uid="{00000000-0005-0000-0000-0000D2230000}"/>
    <cellStyle name="Normal 2 15 2 3" xfId="9171" xr:uid="{00000000-0005-0000-0000-0000D3230000}"/>
    <cellStyle name="Normal 2 15 2 4" xfId="9172" xr:uid="{00000000-0005-0000-0000-0000D4230000}"/>
    <cellStyle name="Normal 2 15 3" xfId="9173" xr:uid="{00000000-0005-0000-0000-0000D5230000}"/>
    <cellStyle name="Normal 2 15 4" xfId="9174" xr:uid="{00000000-0005-0000-0000-0000D6230000}"/>
    <cellStyle name="Normal 2 15 5" xfId="9175" xr:uid="{00000000-0005-0000-0000-0000D7230000}"/>
    <cellStyle name="Normal 2 16" xfId="9176" xr:uid="{00000000-0005-0000-0000-0000D8230000}"/>
    <cellStyle name="Normal 2 16 2" xfId="9177" xr:uid="{00000000-0005-0000-0000-0000D9230000}"/>
    <cellStyle name="Normal 2 16 3" xfId="9178" xr:uid="{00000000-0005-0000-0000-0000DA230000}"/>
    <cellStyle name="Normal 2 16 4" xfId="9179" xr:uid="{00000000-0005-0000-0000-0000DB230000}"/>
    <cellStyle name="Normal 2 17" xfId="9180" xr:uid="{00000000-0005-0000-0000-0000DC230000}"/>
    <cellStyle name="Normal 2 17 2" xfId="9181" xr:uid="{00000000-0005-0000-0000-0000DD230000}"/>
    <cellStyle name="Normal 2 17 3" xfId="9182" xr:uid="{00000000-0005-0000-0000-0000DE230000}"/>
    <cellStyle name="Normal 2 17 4" xfId="9183" xr:uid="{00000000-0005-0000-0000-0000DF230000}"/>
    <cellStyle name="Normal 2 18" xfId="9184" xr:uid="{00000000-0005-0000-0000-0000E0230000}"/>
    <cellStyle name="Normal 2 18 2" xfId="9185" xr:uid="{00000000-0005-0000-0000-0000E1230000}"/>
    <cellStyle name="Normal 2 18 3" xfId="9186" xr:uid="{00000000-0005-0000-0000-0000E2230000}"/>
    <cellStyle name="Normal 2 18 4" xfId="9187" xr:uid="{00000000-0005-0000-0000-0000E3230000}"/>
    <cellStyle name="Normal 2 19" xfId="9188" xr:uid="{00000000-0005-0000-0000-0000E4230000}"/>
    <cellStyle name="Normal 2 19 2" xfId="9189" xr:uid="{00000000-0005-0000-0000-0000E5230000}"/>
    <cellStyle name="Normal 2 19 3" xfId="9190" xr:uid="{00000000-0005-0000-0000-0000E6230000}"/>
    <cellStyle name="Normal 2 2" xfId="9191" xr:uid="{00000000-0005-0000-0000-0000E7230000}"/>
    <cellStyle name="Normal 2 2 10" xfId="9192" xr:uid="{00000000-0005-0000-0000-0000E8230000}"/>
    <cellStyle name="Normal 2 2 11" xfId="9193" xr:uid="{00000000-0005-0000-0000-0000E9230000}"/>
    <cellStyle name="Normal 2 2 2" xfId="9194" xr:uid="{00000000-0005-0000-0000-0000EA230000}"/>
    <cellStyle name="Normal 2 2 2 10" xfId="9195" xr:uid="{00000000-0005-0000-0000-0000EB230000}"/>
    <cellStyle name="Normal 2 2 2 2" xfId="9196" xr:uid="{00000000-0005-0000-0000-0000EC230000}"/>
    <cellStyle name="Normal 2 2 2 2 2" xfId="9197" xr:uid="{00000000-0005-0000-0000-0000ED230000}"/>
    <cellStyle name="Normal 2 2 2 2 2 2" xfId="9198" xr:uid="{00000000-0005-0000-0000-0000EE230000}"/>
    <cellStyle name="Normal 2 2 2 2 2 2 2" xfId="9199" xr:uid="{00000000-0005-0000-0000-0000EF230000}"/>
    <cellStyle name="Normal 2 2 2 2 2 2 2 2" xfId="9200" xr:uid="{00000000-0005-0000-0000-0000F0230000}"/>
    <cellStyle name="Normal 2 2 2 2 2 2 2 2 2" xfId="9201" xr:uid="{00000000-0005-0000-0000-0000F1230000}"/>
    <cellStyle name="Normal 2 2 2 2 2 2 2 2 3" xfId="9202" xr:uid="{00000000-0005-0000-0000-0000F2230000}"/>
    <cellStyle name="Normal 2 2 2 2 2 2 2 2 4" xfId="9203" xr:uid="{00000000-0005-0000-0000-0000F3230000}"/>
    <cellStyle name="Normal 2 2 2 2 2 2 2 3" xfId="9204" xr:uid="{00000000-0005-0000-0000-0000F4230000}"/>
    <cellStyle name="Normal 2 2 2 2 2 2 2 4" xfId="9205" xr:uid="{00000000-0005-0000-0000-0000F5230000}"/>
    <cellStyle name="Normal 2 2 2 2 2 2 2 5" xfId="9206" xr:uid="{00000000-0005-0000-0000-0000F6230000}"/>
    <cellStyle name="Normal 2 2 2 2 2 2 3" xfId="9207" xr:uid="{00000000-0005-0000-0000-0000F7230000}"/>
    <cellStyle name="Normal 2 2 2 2 2 2 3 2" xfId="9208" xr:uid="{00000000-0005-0000-0000-0000F8230000}"/>
    <cellStyle name="Normal 2 2 2 2 2 2 3 3" xfId="9209" xr:uid="{00000000-0005-0000-0000-0000F9230000}"/>
    <cellStyle name="Normal 2 2 2 2 2 2 3 4" xfId="9210" xr:uid="{00000000-0005-0000-0000-0000FA230000}"/>
    <cellStyle name="Normal 2 2 2 2 2 2 4" xfId="9211" xr:uid="{00000000-0005-0000-0000-0000FB230000}"/>
    <cellStyle name="Normal 2 2 2 2 2 2 5" xfId="9212" xr:uid="{00000000-0005-0000-0000-0000FC230000}"/>
    <cellStyle name="Normal 2 2 2 2 2 2 6" xfId="9213" xr:uid="{00000000-0005-0000-0000-0000FD230000}"/>
    <cellStyle name="Normal 2 2 2 2 2 3" xfId="9214" xr:uid="{00000000-0005-0000-0000-0000FE230000}"/>
    <cellStyle name="Normal 2 2 2 2 2 3 2" xfId="9215" xr:uid="{00000000-0005-0000-0000-0000FF230000}"/>
    <cellStyle name="Normal 2 2 2 2 2 3 2 2" xfId="9216" xr:uid="{00000000-0005-0000-0000-000000240000}"/>
    <cellStyle name="Normal 2 2 2 2 2 3 2 3" xfId="9217" xr:uid="{00000000-0005-0000-0000-000001240000}"/>
    <cellStyle name="Normal 2 2 2 2 2 3 2 4" xfId="9218" xr:uid="{00000000-0005-0000-0000-000002240000}"/>
    <cellStyle name="Normal 2 2 2 2 2 3 3" xfId="9219" xr:uid="{00000000-0005-0000-0000-000003240000}"/>
    <cellStyle name="Normal 2 2 2 2 2 3 4" xfId="9220" xr:uid="{00000000-0005-0000-0000-000004240000}"/>
    <cellStyle name="Normal 2 2 2 2 2 3 5" xfId="9221" xr:uid="{00000000-0005-0000-0000-000005240000}"/>
    <cellStyle name="Normal 2 2 2 2 2 4" xfId="9222" xr:uid="{00000000-0005-0000-0000-000006240000}"/>
    <cellStyle name="Normal 2 2 2 2 2 4 2" xfId="9223" xr:uid="{00000000-0005-0000-0000-000007240000}"/>
    <cellStyle name="Normal 2 2 2 2 2 4 2 2" xfId="9224" xr:uid="{00000000-0005-0000-0000-000008240000}"/>
    <cellStyle name="Normal 2 2 2 2 2 4 2 3" xfId="9225" xr:uid="{00000000-0005-0000-0000-000009240000}"/>
    <cellStyle name="Normal 2 2 2 2 2 4 2 4" xfId="9226" xr:uid="{00000000-0005-0000-0000-00000A240000}"/>
    <cellStyle name="Normal 2 2 2 2 2 4 3" xfId="9227" xr:uid="{00000000-0005-0000-0000-00000B240000}"/>
    <cellStyle name="Normal 2 2 2 2 2 4 4" xfId="9228" xr:uid="{00000000-0005-0000-0000-00000C240000}"/>
    <cellStyle name="Normal 2 2 2 2 2 4 5" xfId="9229" xr:uid="{00000000-0005-0000-0000-00000D240000}"/>
    <cellStyle name="Normal 2 2 2 2 2 5" xfId="9230" xr:uid="{00000000-0005-0000-0000-00000E240000}"/>
    <cellStyle name="Normal 2 2 2 2 2 5 2" xfId="9231" xr:uid="{00000000-0005-0000-0000-00000F240000}"/>
    <cellStyle name="Normal 2 2 2 2 2 5 3" xfId="9232" xr:uid="{00000000-0005-0000-0000-000010240000}"/>
    <cellStyle name="Normal 2 2 2 2 2 5 4" xfId="9233" xr:uid="{00000000-0005-0000-0000-000011240000}"/>
    <cellStyle name="Normal 2 2 2 2 2 6" xfId="9234" xr:uid="{00000000-0005-0000-0000-000012240000}"/>
    <cellStyle name="Normal 2 2 2 2 2 7" xfId="9235" xr:uid="{00000000-0005-0000-0000-000013240000}"/>
    <cellStyle name="Normal 2 2 2 2 2 8" xfId="9236" xr:uid="{00000000-0005-0000-0000-000014240000}"/>
    <cellStyle name="Normal 2 2 2 2 3" xfId="9237" xr:uid="{00000000-0005-0000-0000-000015240000}"/>
    <cellStyle name="Normal 2 2 2 2 3 2" xfId="9238" xr:uid="{00000000-0005-0000-0000-000016240000}"/>
    <cellStyle name="Normal 2 2 2 2 3 2 2" xfId="9239" xr:uid="{00000000-0005-0000-0000-000017240000}"/>
    <cellStyle name="Normal 2 2 2 2 3 2 2 2" xfId="9240" xr:uid="{00000000-0005-0000-0000-000018240000}"/>
    <cellStyle name="Normal 2 2 2 2 3 2 2 3" xfId="9241" xr:uid="{00000000-0005-0000-0000-000019240000}"/>
    <cellStyle name="Normal 2 2 2 2 3 2 2 4" xfId="9242" xr:uid="{00000000-0005-0000-0000-00001A240000}"/>
    <cellStyle name="Normal 2 2 2 2 3 2 3" xfId="9243" xr:uid="{00000000-0005-0000-0000-00001B240000}"/>
    <cellStyle name="Normal 2 2 2 2 3 2 4" xfId="9244" xr:uid="{00000000-0005-0000-0000-00001C240000}"/>
    <cellStyle name="Normal 2 2 2 2 3 2 5" xfId="9245" xr:uid="{00000000-0005-0000-0000-00001D240000}"/>
    <cellStyle name="Normal 2 2 2 2 3 3" xfId="9246" xr:uid="{00000000-0005-0000-0000-00001E240000}"/>
    <cellStyle name="Normal 2 2 2 2 3 3 2" xfId="9247" xr:uid="{00000000-0005-0000-0000-00001F240000}"/>
    <cellStyle name="Normal 2 2 2 2 3 3 3" xfId="9248" xr:uid="{00000000-0005-0000-0000-000020240000}"/>
    <cellStyle name="Normal 2 2 2 2 3 3 4" xfId="9249" xr:uid="{00000000-0005-0000-0000-000021240000}"/>
    <cellStyle name="Normal 2 2 2 2 3 4" xfId="9250" xr:uid="{00000000-0005-0000-0000-000022240000}"/>
    <cellStyle name="Normal 2 2 2 2 3 5" xfId="9251" xr:uid="{00000000-0005-0000-0000-000023240000}"/>
    <cellStyle name="Normal 2 2 2 2 3 6" xfId="9252" xr:uid="{00000000-0005-0000-0000-000024240000}"/>
    <cellStyle name="Normal 2 2 2 2 4" xfId="9253" xr:uid="{00000000-0005-0000-0000-000025240000}"/>
    <cellStyle name="Normal 2 2 2 2 4 2" xfId="9254" xr:uid="{00000000-0005-0000-0000-000026240000}"/>
    <cellStyle name="Normal 2 2 2 2 4 2 2" xfId="9255" xr:uid="{00000000-0005-0000-0000-000027240000}"/>
    <cellStyle name="Normal 2 2 2 2 4 2 3" xfId="9256" xr:uid="{00000000-0005-0000-0000-000028240000}"/>
    <cellStyle name="Normal 2 2 2 2 4 2 4" xfId="9257" xr:uid="{00000000-0005-0000-0000-000029240000}"/>
    <cellStyle name="Normal 2 2 2 2 4 3" xfId="9258" xr:uid="{00000000-0005-0000-0000-00002A240000}"/>
    <cellStyle name="Normal 2 2 2 2 4 4" xfId="9259" xr:uid="{00000000-0005-0000-0000-00002B240000}"/>
    <cellStyle name="Normal 2 2 2 2 4 5" xfId="9260" xr:uid="{00000000-0005-0000-0000-00002C240000}"/>
    <cellStyle name="Normal 2 2 2 2 5" xfId="9261" xr:uid="{00000000-0005-0000-0000-00002D240000}"/>
    <cellStyle name="Normal 2 2 2 2 5 2" xfId="9262" xr:uid="{00000000-0005-0000-0000-00002E240000}"/>
    <cellStyle name="Normal 2 2 2 2 5 2 2" xfId="9263" xr:uid="{00000000-0005-0000-0000-00002F240000}"/>
    <cellStyle name="Normal 2 2 2 2 5 2 3" xfId="9264" xr:uid="{00000000-0005-0000-0000-000030240000}"/>
    <cellStyle name="Normal 2 2 2 2 5 2 4" xfId="9265" xr:uid="{00000000-0005-0000-0000-000031240000}"/>
    <cellStyle name="Normal 2 2 2 2 5 3" xfId="9266" xr:uid="{00000000-0005-0000-0000-000032240000}"/>
    <cellStyle name="Normal 2 2 2 2 5 4" xfId="9267" xr:uid="{00000000-0005-0000-0000-000033240000}"/>
    <cellStyle name="Normal 2 2 2 2 5 5" xfId="9268" xr:uid="{00000000-0005-0000-0000-000034240000}"/>
    <cellStyle name="Normal 2 2 2 2 6" xfId="9269" xr:uid="{00000000-0005-0000-0000-000035240000}"/>
    <cellStyle name="Normal 2 2 2 2 6 2" xfId="9270" xr:uid="{00000000-0005-0000-0000-000036240000}"/>
    <cellStyle name="Normal 2 2 2 2 6 3" xfId="9271" xr:uid="{00000000-0005-0000-0000-000037240000}"/>
    <cellStyle name="Normal 2 2 2 2 6 4" xfId="9272" xr:uid="{00000000-0005-0000-0000-000038240000}"/>
    <cellStyle name="Normal 2 2 2 2 7" xfId="9273" xr:uid="{00000000-0005-0000-0000-000039240000}"/>
    <cellStyle name="Normal 2 2 2 2 8" xfId="9274" xr:uid="{00000000-0005-0000-0000-00003A240000}"/>
    <cellStyle name="Normal 2 2 2 2 9" xfId="9275" xr:uid="{00000000-0005-0000-0000-00003B240000}"/>
    <cellStyle name="Normal 2 2 2 3" xfId="9276" xr:uid="{00000000-0005-0000-0000-00003C240000}"/>
    <cellStyle name="Normal 2 2 2 3 2" xfId="9277" xr:uid="{00000000-0005-0000-0000-00003D240000}"/>
    <cellStyle name="Normal 2 2 2 3 2 2" xfId="9278" xr:uid="{00000000-0005-0000-0000-00003E240000}"/>
    <cellStyle name="Normal 2 2 2 3 2 2 2" xfId="9279" xr:uid="{00000000-0005-0000-0000-00003F240000}"/>
    <cellStyle name="Normal 2 2 2 3 2 2 2 2" xfId="9280" xr:uid="{00000000-0005-0000-0000-000040240000}"/>
    <cellStyle name="Normal 2 2 2 3 2 2 2 3" xfId="9281" xr:uid="{00000000-0005-0000-0000-000041240000}"/>
    <cellStyle name="Normal 2 2 2 3 2 2 2 4" xfId="9282" xr:uid="{00000000-0005-0000-0000-000042240000}"/>
    <cellStyle name="Normal 2 2 2 3 2 2 3" xfId="9283" xr:uid="{00000000-0005-0000-0000-000043240000}"/>
    <cellStyle name="Normal 2 2 2 3 2 2 4" xfId="9284" xr:uid="{00000000-0005-0000-0000-000044240000}"/>
    <cellStyle name="Normal 2 2 2 3 2 2 5" xfId="9285" xr:uid="{00000000-0005-0000-0000-000045240000}"/>
    <cellStyle name="Normal 2 2 2 3 2 3" xfId="9286" xr:uid="{00000000-0005-0000-0000-000046240000}"/>
    <cellStyle name="Normal 2 2 2 3 2 3 2" xfId="9287" xr:uid="{00000000-0005-0000-0000-000047240000}"/>
    <cellStyle name="Normal 2 2 2 3 2 3 3" xfId="9288" xr:uid="{00000000-0005-0000-0000-000048240000}"/>
    <cellStyle name="Normal 2 2 2 3 2 3 4" xfId="9289" xr:uid="{00000000-0005-0000-0000-000049240000}"/>
    <cellStyle name="Normal 2 2 2 3 2 4" xfId="9290" xr:uid="{00000000-0005-0000-0000-00004A240000}"/>
    <cellStyle name="Normal 2 2 2 3 2 5" xfId="9291" xr:uid="{00000000-0005-0000-0000-00004B240000}"/>
    <cellStyle name="Normal 2 2 2 3 2 6" xfId="9292" xr:uid="{00000000-0005-0000-0000-00004C240000}"/>
    <cellStyle name="Normal 2 2 2 3 3" xfId="9293" xr:uid="{00000000-0005-0000-0000-00004D240000}"/>
    <cellStyle name="Normal 2 2 2 3 3 2" xfId="9294" xr:uid="{00000000-0005-0000-0000-00004E240000}"/>
    <cellStyle name="Normal 2 2 2 3 3 2 2" xfId="9295" xr:uid="{00000000-0005-0000-0000-00004F240000}"/>
    <cellStyle name="Normal 2 2 2 3 3 2 3" xfId="9296" xr:uid="{00000000-0005-0000-0000-000050240000}"/>
    <cellStyle name="Normal 2 2 2 3 3 2 4" xfId="9297" xr:uid="{00000000-0005-0000-0000-000051240000}"/>
    <cellStyle name="Normal 2 2 2 3 3 3" xfId="9298" xr:uid="{00000000-0005-0000-0000-000052240000}"/>
    <cellStyle name="Normal 2 2 2 3 3 4" xfId="9299" xr:uid="{00000000-0005-0000-0000-000053240000}"/>
    <cellStyle name="Normal 2 2 2 3 3 5" xfId="9300" xr:uid="{00000000-0005-0000-0000-000054240000}"/>
    <cellStyle name="Normal 2 2 2 3 4" xfId="9301" xr:uid="{00000000-0005-0000-0000-000055240000}"/>
    <cellStyle name="Normal 2 2 2 3 4 2" xfId="9302" xr:uid="{00000000-0005-0000-0000-000056240000}"/>
    <cellStyle name="Normal 2 2 2 3 4 2 2" xfId="9303" xr:uid="{00000000-0005-0000-0000-000057240000}"/>
    <cellStyle name="Normal 2 2 2 3 4 2 3" xfId="9304" xr:uid="{00000000-0005-0000-0000-000058240000}"/>
    <cellStyle name="Normal 2 2 2 3 4 2 4" xfId="9305" xr:uid="{00000000-0005-0000-0000-000059240000}"/>
    <cellStyle name="Normal 2 2 2 3 4 3" xfId="9306" xr:uid="{00000000-0005-0000-0000-00005A240000}"/>
    <cellStyle name="Normal 2 2 2 3 4 4" xfId="9307" xr:uid="{00000000-0005-0000-0000-00005B240000}"/>
    <cellStyle name="Normal 2 2 2 3 4 5" xfId="9308" xr:uid="{00000000-0005-0000-0000-00005C240000}"/>
    <cellStyle name="Normal 2 2 2 3 5" xfId="9309" xr:uid="{00000000-0005-0000-0000-00005D240000}"/>
    <cellStyle name="Normal 2 2 2 3 5 2" xfId="9310" xr:uid="{00000000-0005-0000-0000-00005E240000}"/>
    <cellStyle name="Normal 2 2 2 3 5 3" xfId="9311" xr:uid="{00000000-0005-0000-0000-00005F240000}"/>
    <cellStyle name="Normal 2 2 2 3 5 4" xfId="9312" xr:uid="{00000000-0005-0000-0000-000060240000}"/>
    <cellStyle name="Normal 2 2 2 3 6" xfId="9313" xr:uid="{00000000-0005-0000-0000-000061240000}"/>
    <cellStyle name="Normal 2 2 2 3 7" xfId="9314" xr:uid="{00000000-0005-0000-0000-000062240000}"/>
    <cellStyle name="Normal 2 2 2 3 8" xfId="9315" xr:uid="{00000000-0005-0000-0000-000063240000}"/>
    <cellStyle name="Normal 2 2 2 4" xfId="9316" xr:uid="{00000000-0005-0000-0000-000064240000}"/>
    <cellStyle name="Normal 2 2 2 4 2" xfId="9317" xr:uid="{00000000-0005-0000-0000-000065240000}"/>
    <cellStyle name="Normal 2 2 2 4 2 2" xfId="9318" xr:uid="{00000000-0005-0000-0000-000066240000}"/>
    <cellStyle name="Normal 2 2 2 4 2 2 2" xfId="9319" xr:uid="{00000000-0005-0000-0000-000067240000}"/>
    <cellStyle name="Normal 2 2 2 4 2 2 3" xfId="9320" xr:uid="{00000000-0005-0000-0000-000068240000}"/>
    <cellStyle name="Normal 2 2 2 4 2 2 4" xfId="9321" xr:uid="{00000000-0005-0000-0000-000069240000}"/>
    <cellStyle name="Normal 2 2 2 4 2 3" xfId="9322" xr:uid="{00000000-0005-0000-0000-00006A240000}"/>
    <cellStyle name="Normal 2 2 2 4 2 4" xfId="9323" xr:uid="{00000000-0005-0000-0000-00006B240000}"/>
    <cellStyle name="Normal 2 2 2 4 2 5" xfId="9324" xr:uid="{00000000-0005-0000-0000-00006C240000}"/>
    <cellStyle name="Normal 2 2 2 4 3" xfId="9325" xr:uid="{00000000-0005-0000-0000-00006D240000}"/>
    <cellStyle name="Normal 2 2 2 4 3 2" xfId="9326" xr:uid="{00000000-0005-0000-0000-00006E240000}"/>
    <cellStyle name="Normal 2 2 2 4 3 3" xfId="9327" xr:uid="{00000000-0005-0000-0000-00006F240000}"/>
    <cellStyle name="Normal 2 2 2 4 3 4" xfId="9328" xr:uid="{00000000-0005-0000-0000-000070240000}"/>
    <cellStyle name="Normal 2 2 2 4 4" xfId="9329" xr:uid="{00000000-0005-0000-0000-000071240000}"/>
    <cellStyle name="Normal 2 2 2 4 5" xfId="9330" xr:uid="{00000000-0005-0000-0000-000072240000}"/>
    <cellStyle name="Normal 2 2 2 4 6" xfId="9331" xr:uid="{00000000-0005-0000-0000-000073240000}"/>
    <cellStyle name="Normal 2 2 2 5" xfId="9332" xr:uid="{00000000-0005-0000-0000-000074240000}"/>
    <cellStyle name="Normal 2 2 2 5 2" xfId="9333" xr:uid="{00000000-0005-0000-0000-000075240000}"/>
    <cellStyle name="Normal 2 2 2 5 2 2" xfId="9334" xr:uid="{00000000-0005-0000-0000-000076240000}"/>
    <cellStyle name="Normal 2 2 2 5 2 3" xfId="9335" xr:uid="{00000000-0005-0000-0000-000077240000}"/>
    <cellStyle name="Normal 2 2 2 5 2 4" xfId="9336" xr:uid="{00000000-0005-0000-0000-000078240000}"/>
    <cellStyle name="Normal 2 2 2 5 3" xfId="9337" xr:uid="{00000000-0005-0000-0000-000079240000}"/>
    <cellStyle name="Normal 2 2 2 5 4" xfId="9338" xr:uid="{00000000-0005-0000-0000-00007A240000}"/>
    <cellStyle name="Normal 2 2 2 5 5" xfId="9339" xr:uid="{00000000-0005-0000-0000-00007B240000}"/>
    <cellStyle name="Normal 2 2 2 6" xfId="9340" xr:uid="{00000000-0005-0000-0000-00007C240000}"/>
    <cellStyle name="Normal 2 2 2 6 2" xfId="9341" xr:uid="{00000000-0005-0000-0000-00007D240000}"/>
    <cellStyle name="Normal 2 2 2 6 2 2" xfId="9342" xr:uid="{00000000-0005-0000-0000-00007E240000}"/>
    <cellStyle name="Normal 2 2 2 6 2 3" xfId="9343" xr:uid="{00000000-0005-0000-0000-00007F240000}"/>
    <cellStyle name="Normal 2 2 2 6 2 4" xfId="9344" xr:uid="{00000000-0005-0000-0000-000080240000}"/>
    <cellStyle name="Normal 2 2 2 6 3" xfId="9345" xr:uid="{00000000-0005-0000-0000-000081240000}"/>
    <cellStyle name="Normal 2 2 2 6 4" xfId="9346" xr:uid="{00000000-0005-0000-0000-000082240000}"/>
    <cellStyle name="Normal 2 2 2 6 5" xfId="9347" xr:uid="{00000000-0005-0000-0000-000083240000}"/>
    <cellStyle name="Normal 2 2 2 7" xfId="9348" xr:uid="{00000000-0005-0000-0000-000084240000}"/>
    <cellStyle name="Normal 2 2 2 7 2" xfId="9349" xr:uid="{00000000-0005-0000-0000-000085240000}"/>
    <cellStyle name="Normal 2 2 2 7 3" xfId="9350" xr:uid="{00000000-0005-0000-0000-000086240000}"/>
    <cellStyle name="Normal 2 2 2 7 4" xfId="9351" xr:uid="{00000000-0005-0000-0000-000087240000}"/>
    <cellStyle name="Normal 2 2 2 8" xfId="9352" xr:uid="{00000000-0005-0000-0000-000088240000}"/>
    <cellStyle name="Normal 2 2 2 9" xfId="9353" xr:uid="{00000000-0005-0000-0000-000089240000}"/>
    <cellStyle name="Normal 2 2 3" xfId="9354" xr:uid="{00000000-0005-0000-0000-00008A240000}"/>
    <cellStyle name="Normal 2 2 3 2" xfId="9355" xr:uid="{00000000-0005-0000-0000-00008B240000}"/>
    <cellStyle name="Normal 2 2 3 2 2" xfId="9356" xr:uid="{00000000-0005-0000-0000-00008C240000}"/>
    <cellStyle name="Normal 2 2 3 2 2 2" xfId="9357" xr:uid="{00000000-0005-0000-0000-00008D240000}"/>
    <cellStyle name="Normal 2 2 3 2 2 2 2" xfId="9358" xr:uid="{00000000-0005-0000-0000-00008E240000}"/>
    <cellStyle name="Normal 2 2 3 2 2 2 2 2" xfId="9359" xr:uid="{00000000-0005-0000-0000-00008F240000}"/>
    <cellStyle name="Normal 2 2 3 2 2 2 2 3" xfId="9360" xr:uid="{00000000-0005-0000-0000-000090240000}"/>
    <cellStyle name="Normal 2 2 3 2 2 2 2 4" xfId="9361" xr:uid="{00000000-0005-0000-0000-000091240000}"/>
    <cellStyle name="Normal 2 2 3 2 2 2 3" xfId="9362" xr:uid="{00000000-0005-0000-0000-000092240000}"/>
    <cellStyle name="Normal 2 2 3 2 2 2 4" xfId="9363" xr:uid="{00000000-0005-0000-0000-000093240000}"/>
    <cellStyle name="Normal 2 2 3 2 2 2 5" xfId="9364" xr:uid="{00000000-0005-0000-0000-000094240000}"/>
    <cellStyle name="Normal 2 2 3 2 2 3" xfId="9365" xr:uid="{00000000-0005-0000-0000-000095240000}"/>
    <cellStyle name="Normal 2 2 3 2 2 3 2" xfId="9366" xr:uid="{00000000-0005-0000-0000-000096240000}"/>
    <cellStyle name="Normal 2 2 3 2 2 3 3" xfId="9367" xr:uid="{00000000-0005-0000-0000-000097240000}"/>
    <cellStyle name="Normal 2 2 3 2 2 3 4" xfId="9368" xr:uid="{00000000-0005-0000-0000-000098240000}"/>
    <cellStyle name="Normal 2 2 3 2 2 4" xfId="9369" xr:uid="{00000000-0005-0000-0000-000099240000}"/>
    <cellStyle name="Normal 2 2 3 2 2 5" xfId="9370" xr:uid="{00000000-0005-0000-0000-00009A240000}"/>
    <cellStyle name="Normal 2 2 3 2 2 6" xfId="9371" xr:uid="{00000000-0005-0000-0000-00009B240000}"/>
    <cellStyle name="Normal 2 2 3 2 3" xfId="9372" xr:uid="{00000000-0005-0000-0000-00009C240000}"/>
    <cellStyle name="Normal 2 2 3 2 3 2" xfId="9373" xr:uid="{00000000-0005-0000-0000-00009D240000}"/>
    <cellStyle name="Normal 2 2 3 2 3 2 2" xfId="9374" xr:uid="{00000000-0005-0000-0000-00009E240000}"/>
    <cellStyle name="Normal 2 2 3 2 3 2 3" xfId="9375" xr:uid="{00000000-0005-0000-0000-00009F240000}"/>
    <cellStyle name="Normal 2 2 3 2 3 2 4" xfId="9376" xr:uid="{00000000-0005-0000-0000-0000A0240000}"/>
    <cellStyle name="Normal 2 2 3 2 3 3" xfId="9377" xr:uid="{00000000-0005-0000-0000-0000A1240000}"/>
    <cellStyle name="Normal 2 2 3 2 3 4" xfId="9378" xr:uid="{00000000-0005-0000-0000-0000A2240000}"/>
    <cellStyle name="Normal 2 2 3 2 3 5" xfId="9379" xr:uid="{00000000-0005-0000-0000-0000A3240000}"/>
    <cellStyle name="Normal 2 2 3 2 4" xfId="9380" xr:uid="{00000000-0005-0000-0000-0000A4240000}"/>
    <cellStyle name="Normal 2 2 3 2 4 2" xfId="9381" xr:uid="{00000000-0005-0000-0000-0000A5240000}"/>
    <cellStyle name="Normal 2 2 3 2 4 2 2" xfId="9382" xr:uid="{00000000-0005-0000-0000-0000A6240000}"/>
    <cellStyle name="Normal 2 2 3 2 4 2 3" xfId="9383" xr:uid="{00000000-0005-0000-0000-0000A7240000}"/>
    <cellStyle name="Normal 2 2 3 2 4 2 4" xfId="9384" xr:uid="{00000000-0005-0000-0000-0000A8240000}"/>
    <cellStyle name="Normal 2 2 3 2 4 3" xfId="9385" xr:uid="{00000000-0005-0000-0000-0000A9240000}"/>
    <cellStyle name="Normal 2 2 3 2 4 4" xfId="9386" xr:uid="{00000000-0005-0000-0000-0000AA240000}"/>
    <cellStyle name="Normal 2 2 3 2 4 5" xfId="9387" xr:uid="{00000000-0005-0000-0000-0000AB240000}"/>
    <cellStyle name="Normal 2 2 3 2 5" xfId="9388" xr:uid="{00000000-0005-0000-0000-0000AC240000}"/>
    <cellStyle name="Normal 2 2 3 2 5 2" xfId="9389" xr:uid="{00000000-0005-0000-0000-0000AD240000}"/>
    <cellStyle name="Normal 2 2 3 2 5 3" xfId="9390" xr:uid="{00000000-0005-0000-0000-0000AE240000}"/>
    <cellStyle name="Normal 2 2 3 2 5 4" xfId="9391" xr:uid="{00000000-0005-0000-0000-0000AF240000}"/>
    <cellStyle name="Normal 2 2 3 2 6" xfId="9392" xr:uid="{00000000-0005-0000-0000-0000B0240000}"/>
    <cellStyle name="Normal 2 2 3 2 7" xfId="9393" xr:uid="{00000000-0005-0000-0000-0000B1240000}"/>
    <cellStyle name="Normal 2 2 3 2 8" xfId="9394" xr:uid="{00000000-0005-0000-0000-0000B2240000}"/>
    <cellStyle name="Normal 2 2 3 3" xfId="9395" xr:uid="{00000000-0005-0000-0000-0000B3240000}"/>
    <cellStyle name="Normal 2 2 3 3 2" xfId="9396" xr:uid="{00000000-0005-0000-0000-0000B4240000}"/>
    <cellStyle name="Normal 2 2 3 3 2 2" xfId="9397" xr:uid="{00000000-0005-0000-0000-0000B5240000}"/>
    <cellStyle name="Normal 2 2 3 3 2 2 2" xfId="9398" xr:uid="{00000000-0005-0000-0000-0000B6240000}"/>
    <cellStyle name="Normal 2 2 3 3 2 2 3" xfId="9399" xr:uid="{00000000-0005-0000-0000-0000B7240000}"/>
    <cellStyle name="Normal 2 2 3 3 2 2 4" xfId="9400" xr:uid="{00000000-0005-0000-0000-0000B8240000}"/>
    <cellStyle name="Normal 2 2 3 3 2 3" xfId="9401" xr:uid="{00000000-0005-0000-0000-0000B9240000}"/>
    <cellStyle name="Normal 2 2 3 3 2 4" xfId="9402" xr:uid="{00000000-0005-0000-0000-0000BA240000}"/>
    <cellStyle name="Normal 2 2 3 3 2 5" xfId="9403" xr:uid="{00000000-0005-0000-0000-0000BB240000}"/>
    <cellStyle name="Normal 2 2 3 3 3" xfId="9404" xr:uid="{00000000-0005-0000-0000-0000BC240000}"/>
    <cellStyle name="Normal 2 2 3 3 3 2" xfId="9405" xr:uid="{00000000-0005-0000-0000-0000BD240000}"/>
    <cellStyle name="Normal 2 2 3 3 3 3" xfId="9406" xr:uid="{00000000-0005-0000-0000-0000BE240000}"/>
    <cellStyle name="Normal 2 2 3 3 3 4" xfId="9407" xr:uid="{00000000-0005-0000-0000-0000BF240000}"/>
    <cellStyle name="Normal 2 2 3 3 4" xfId="9408" xr:uid="{00000000-0005-0000-0000-0000C0240000}"/>
    <cellStyle name="Normal 2 2 3 3 5" xfId="9409" xr:uid="{00000000-0005-0000-0000-0000C1240000}"/>
    <cellStyle name="Normal 2 2 3 3 6" xfId="9410" xr:uid="{00000000-0005-0000-0000-0000C2240000}"/>
    <cellStyle name="Normal 2 2 3 4" xfId="9411" xr:uid="{00000000-0005-0000-0000-0000C3240000}"/>
    <cellStyle name="Normal 2 2 3 4 2" xfId="9412" xr:uid="{00000000-0005-0000-0000-0000C4240000}"/>
    <cellStyle name="Normal 2 2 3 4 2 2" xfId="9413" xr:uid="{00000000-0005-0000-0000-0000C5240000}"/>
    <cellStyle name="Normal 2 2 3 4 2 3" xfId="9414" xr:uid="{00000000-0005-0000-0000-0000C6240000}"/>
    <cellStyle name="Normal 2 2 3 4 2 4" xfId="9415" xr:uid="{00000000-0005-0000-0000-0000C7240000}"/>
    <cellStyle name="Normal 2 2 3 4 3" xfId="9416" xr:uid="{00000000-0005-0000-0000-0000C8240000}"/>
    <cellStyle name="Normal 2 2 3 4 4" xfId="9417" xr:uid="{00000000-0005-0000-0000-0000C9240000}"/>
    <cellStyle name="Normal 2 2 3 4 5" xfId="9418" xr:uid="{00000000-0005-0000-0000-0000CA240000}"/>
    <cellStyle name="Normal 2 2 3 5" xfId="9419" xr:uid="{00000000-0005-0000-0000-0000CB240000}"/>
    <cellStyle name="Normal 2 2 3 5 2" xfId="9420" xr:uid="{00000000-0005-0000-0000-0000CC240000}"/>
    <cellStyle name="Normal 2 2 3 5 2 2" xfId="9421" xr:uid="{00000000-0005-0000-0000-0000CD240000}"/>
    <cellStyle name="Normal 2 2 3 5 2 3" xfId="9422" xr:uid="{00000000-0005-0000-0000-0000CE240000}"/>
    <cellStyle name="Normal 2 2 3 5 2 4" xfId="9423" xr:uid="{00000000-0005-0000-0000-0000CF240000}"/>
    <cellStyle name="Normal 2 2 3 5 3" xfId="9424" xr:uid="{00000000-0005-0000-0000-0000D0240000}"/>
    <cellStyle name="Normal 2 2 3 5 4" xfId="9425" xr:uid="{00000000-0005-0000-0000-0000D1240000}"/>
    <cellStyle name="Normal 2 2 3 5 5" xfId="9426" xr:uid="{00000000-0005-0000-0000-0000D2240000}"/>
    <cellStyle name="Normal 2 2 3 6" xfId="9427" xr:uid="{00000000-0005-0000-0000-0000D3240000}"/>
    <cellStyle name="Normal 2 2 3 6 2" xfId="9428" xr:uid="{00000000-0005-0000-0000-0000D4240000}"/>
    <cellStyle name="Normal 2 2 3 6 3" xfId="9429" xr:uid="{00000000-0005-0000-0000-0000D5240000}"/>
    <cellStyle name="Normal 2 2 3 6 4" xfId="9430" xr:uid="{00000000-0005-0000-0000-0000D6240000}"/>
    <cellStyle name="Normal 2 2 3 7" xfId="9431" xr:uid="{00000000-0005-0000-0000-0000D7240000}"/>
    <cellStyle name="Normal 2 2 3 8" xfId="9432" xr:uid="{00000000-0005-0000-0000-0000D8240000}"/>
    <cellStyle name="Normal 2 2 3 9" xfId="9433" xr:uid="{00000000-0005-0000-0000-0000D9240000}"/>
    <cellStyle name="Normal 2 2 4" xfId="9434" xr:uid="{00000000-0005-0000-0000-0000DA240000}"/>
    <cellStyle name="Normal 2 2 5" xfId="9435" xr:uid="{00000000-0005-0000-0000-0000DB240000}"/>
    <cellStyle name="Normal 2 2 5 2" xfId="9436" xr:uid="{00000000-0005-0000-0000-0000DC240000}"/>
    <cellStyle name="Normal 2 2 5 2 2" xfId="9437" xr:uid="{00000000-0005-0000-0000-0000DD240000}"/>
    <cellStyle name="Normal 2 2 5 2 2 2" xfId="9438" xr:uid="{00000000-0005-0000-0000-0000DE240000}"/>
    <cellStyle name="Normal 2 2 5 2 2 3" xfId="9439" xr:uid="{00000000-0005-0000-0000-0000DF240000}"/>
    <cellStyle name="Normal 2 2 5 2 2 4" xfId="9440" xr:uid="{00000000-0005-0000-0000-0000E0240000}"/>
    <cellStyle name="Normal 2 2 5 2 3" xfId="9441" xr:uid="{00000000-0005-0000-0000-0000E1240000}"/>
    <cellStyle name="Normal 2 2 5 2 4" xfId="9442" xr:uid="{00000000-0005-0000-0000-0000E2240000}"/>
    <cellStyle name="Normal 2 2 5 2 5" xfId="9443" xr:uid="{00000000-0005-0000-0000-0000E3240000}"/>
    <cellStyle name="Normal 2 2 5 3" xfId="9444" xr:uid="{00000000-0005-0000-0000-0000E4240000}"/>
    <cellStyle name="Normal 2 2 5 3 2" xfId="9445" xr:uid="{00000000-0005-0000-0000-0000E5240000}"/>
    <cellStyle name="Normal 2 2 5 3 3" xfId="9446" xr:uid="{00000000-0005-0000-0000-0000E6240000}"/>
    <cellStyle name="Normal 2 2 5 3 4" xfId="9447" xr:uid="{00000000-0005-0000-0000-0000E7240000}"/>
    <cellStyle name="Normal 2 2 5 4" xfId="9448" xr:uid="{00000000-0005-0000-0000-0000E8240000}"/>
    <cellStyle name="Normal 2 2 5 5" xfId="9449" xr:uid="{00000000-0005-0000-0000-0000E9240000}"/>
    <cellStyle name="Normal 2 2 5 6" xfId="9450" xr:uid="{00000000-0005-0000-0000-0000EA240000}"/>
    <cellStyle name="Normal 2 2 6" xfId="9451" xr:uid="{00000000-0005-0000-0000-0000EB240000}"/>
    <cellStyle name="Normal 2 2 6 2" xfId="9452" xr:uid="{00000000-0005-0000-0000-0000EC240000}"/>
    <cellStyle name="Normal 2 2 6 2 2" xfId="9453" xr:uid="{00000000-0005-0000-0000-0000ED240000}"/>
    <cellStyle name="Normal 2 2 6 2 3" xfId="9454" xr:uid="{00000000-0005-0000-0000-0000EE240000}"/>
    <cellStyle name="Normal 2 2 6 2 4" xfId="9455" xr:uid="{00000000-0005-0000-0000-0000EF240000}"/>
    <cellStyle name="Normal 2 2 6 3" xfId="9456" xr:uid="{00000000-0005-0000-0000-0000F0240000}"/>
    <cellStyle name="Normal 2 2 6 4" xfId="9457" xr:uid="{00000000-0005-0000-0000-0000F1240000}"/>
    <cellStyle name="Normal 2 2 6 5" xfId="9458" xr:uid="{00000000-0005-0000-0000-0000F2240000}"/>
    <cellStyle name="Normal 2 2 7" xfId="9459" xr:uid="{00000000-0005-0000-0000-0000F3240000}"/>
    <cellStyle name="Normal 2 2 7 2" xfId="9460" xr:uid="{00000000-0005-0000-0000-0000F4240000}"/>
    <cellStyle name="Normal 2 2 7 3" xfId="9461" xr:uid="{00000000-0005-0000-0000-0000F5240000}"/>
    <cellStyle name="Normal 2 2 7 4" xfId="9462" xr:uid="{00000000-0005-0000-0000-0000F6240000}"/>
    <cellStyle name="Normal 2 2 8" xfId="9463" xr:uid="{00000000-0005-0000-0000-0000F7240000}"/>
    <cellStyle name="Normal 2 2 9" xfId="9464" xr:uid="{00000000-0005-0000-0000-0000F8240000}"/>
    <cellStyle name="Normal 2 20" xfId="9465" xr:uid="{00000000-0005-0000-0000-0000F9240000}"/>
    <cellStyle name="Normal 2 21" xfId="9466" xr:uid="{00000000-0005-0000-0000-0000FA240000}"/>
    <cellStyle name="Normal 2 3" xfId="9467" xr:uid="{00000000-0005-0000-0000-0000FB240000}"/>
    <cellStyle name="Normal 2 3 2" xfId="9468" xr:uid="{00000000-0005-0000-0000-0000FC240000}"/>
    <cellStyle name="Normal 2 3 2 2" xfId="9469" xr:uid="{00000000-0005-0000-0000-0000FD240000}"/>
    <cellStyle name="Normal 2 3 2 3" xfId="9470" xr:uid="{00000000-0005-0000-0000-0000FE240000}"/>
    <cellStyle name="Normal 2 3 3" xfId="9471" xr:uid="{00000000-0005-0000-0000-0000FF240000}"/>
    <cellStyle name="Normal 2 3 4" xfId="9472" xr:uid="{00000000-0005-0000-0000-000000250000}"/>
    <cellStyle name="Normal 2 3 5" xfId="9473" xr:uid="{00000000-0005-0000-0000-000001250000}"/>
    <cellStyle name="Normal 2 3 6" xfId="9474" xr:uid="{00000000-0005-0000-0000-000002250000}"/>
    <cellStyle name="Normal 2 4" xfId="9475" xr:uid="{00000000-0005-0000-0000-000003250000}"/>
    <cellStyle name="Normal 2 4 2" xfId="9476" xr:uid="{00000000-0005-0000-0000-000004250000}"/>
    <cellStyle name="Normal 2 4 3" xfId="9477" xr:uid="{00000000-0005-0000-0000-000005250000}"/>
    <cellStyle name="Normal 2 5" xfId="9478" xr:uid="{00000000-0005-0000-0000-000006250000}"/>
    <cellStyle name="Normal 2 6" xfId="9479" xr:uid="{00000000-0005-0000-0000-000007250000}"/>
    <cellStyle name="Normal 2 6 2" xfId="9480" xr:uid="{00000000-0005-0000-0000-000008250000}"/>
    <cellStyle name="Normal 2 6 2 2" xfId="9481" xr:uid="{00000000-0005-0000-0000-000009250000}"/>
    <cellStyle name="Normal 2 6 2 2 2" xfId="9482" xr:uid="{00000000-0005-0000-0000-00000A250000}"/>
    <cellStyle name="Normal 2 6 2 2 2 2" xfId="9483" xr:uid="{00000000-0005-0000-0000-00000B250000}"/>
    <cellStyle name="Normal 2 6 2 2 2 2 2" xfId="9484" xr:uid="{00000000-0005-0000-0000-00000C250000}"/>
    <cellStyle name="Normal 2 6 2 2 2 2 3" xfId="9485" xr:uid="{00000000-0005-0000-0000-00000D250000}"/>
    <cellStyle name="Normal 2 6 2 2 2 2 4" xfId="9486" xr:uid="{00000000-0005-0000-0000-00000E250000}"/>
    <cellStyle name="Normal 2 6 2 2 2 3" xfId="9487" xr:uid="{00000000-0005-0000-0000-00000F250000}"/>
    <cellStyle name="Normal 2 6 2 2 2 4" xfId="9488" xr:uid="{00000000-0005-0000-0000-000010250000}"/>
    <cellStyle name="Normal 2 6 2 2 2 5" xfId="9489" xr:uid="{00000000-0005-0000-0000-000011250000}"/>
    <cellStyle name="Normal 2 6 2 2 3" xfId="9490" xr:uid="{00000000-0005-0000-0000-000012250000}"/>
    <cellStyle name="Normal 2 6 2 2 3 2" xfId="9491" xr:uid="{00000000-0005-0000-0000-000013250000}"/>
    <cellStyle name="Normal 2 6 2 2 3 3" xfId="9492" xr:uid="{00000000-0005-0000-0000-000014250000}"/>
    <cellStyle name="Normal 2 6 2 2 3 4" xfId="9493" xr:uid="{00000000-0005-0000-0000-000015250000}"/>
    <cellStyle name="Normal 2 6 2 2 4" xfId="9494" xr:uid="{00000000-0005-0000-0000-000016250000}"/>
    <cellStyle name="Normal 2 6 2 2 5" xfId="9495" xr:uid="{00000000-0005-0000-0000-000017250000}"/>
    <cellStyle name="Normal 2 6 2 2 6" xfId="9496" xr:uid="{00000000-0005-0000-0000-000018250000}"/>
    <cellStyle name="Normal 2 6 2 3" xfId="9497" xr:uid="{00000000-0005-0000-0000-000019250000}"/>
    <cellStyle name="Normal 2 6 2 3 2" xfId="9498" xr:uid="{00000000-0005-0000-0000-00001A250000}"/>
    <cellStyle name="Normal 2 6 2 3 2 2" xfId="9499" xr:uid="{00000000-0005-0000-0000-00001B250000}"/>
    <cellStyle name="Normal 2 6 2 3 2 3" xfId="9500" xr:uid="{00000000-0005-0000-0000-00001C250000}"/>
    <cellStyle name="Normal 2 6 2 3 2 4" xfId="9501" xr:uid="{00000000-0005-0000-0000-00001D250000}"/>
    <cellStyle name="Normal 2 6 2 3 3" xfId="9502" xr:uid="{00000000-0005-0000-0000-00001E250000}"/>
    <cellStyle name="Normal 2 6 2 3 4" xfId="9503" xr:uid="{00000000-0005-0000-0000-00001F250000}"/>
    <cellStyle name="Normal 2 6 2 3 5" xfId="9504" xr:uid="{00000000-0005-0000-0000-000020250000}"/>
    <cellStyle name="Normal 2 6 2 4" xfId="9505" xr:uid="{00000000-0005-0000-0000-000021250000}"/>
    <cellStyle name="Normal 2 6 2 4 2" xfId="9506" xr:uid="{00000000-0005-0000-0000-000022250000}"/>
    <cellStyle name="Normal 2 6 2 4 2 2" xfId="9507" xr:uid="{00000000-0005-0000-0000-000023250000}"/>
    <cellStyle name="Normal 2 6 2 4 2 3" xfId="9508" xr:uid="{00000000-0005-0000-0000-000024250000}"/>
    <cellStyle name="Normal 2 6 2 4 2 4" xfId="9509" xr:uid="{00000000-0005-0000-0000-000025250000}"/>
    <cellStyle name="Normal 2 6 2 4 3" xfId="9510" xr:uid="{00000000-0005-0000-0000-000026250000}"/>
    <cellStyle name="Normal 2 6 2 4 4" xfId="9511" xr:uid="{00000000-0005-0000-0000-000027250000}"/>
    <cellStyle name="Normal 2 6 2 4 5" xfId="9512" xr:uid="{00000000-0005-0000-0000-000028250000}"/>
    <cellStyle name="Normal 2 6 2 5" xfId="9513" xr:uid="{00000000-0005-0000-0000-000029250000}"/>
    <cellStyle name="Normal 2 6 2 5 2" xfId="9514" xr:uid="{00000000-0005-0000-0000-00002A250000}"/>
    <cellStyle name="Normal 2 6 2 5 3" xfId="9515" xr:uid="{00000000-0005-0000-0000-00002B250000}"/>
    <cellStyle name="Normal 2 6 2 5 4" xfId="9516" xr:uid="{00000000-0005-0000-0000-00002C250000}"/>
    <cellStyle name="Normal 2 6 2 6" xfId="9517" xr:uid="{00000000-0005-0000-0000-00002D250000}"/>
    <cellStyle name="Normal 2 6 2 7" xfId="9518" xr:uid="{00000000-0005-0000-0000-00002E250000}"/>
    <cellStyle name="Normal 2 6 2 8" xfId="9519" xr:uid="{00000000-0005-0000-0000-00002F250000}"/>
    <cellStyle name="Normal 2 6 3" xfId="9520" xr:uid="{00000000-0005-0000-0000-000030250000}"/>
    <cellStyle name="Normal 2 6 3 2" xfId="9521" xr:uid="{00000000-0005-0000-0000-000031250000}"/>
    <cellStyle name="Normal 2 6 3 2 2" xfId="9522" xr:uid="{00000000-0005-0000-0000-000032250000}"/>
    <cellStyle name="Normal 2 6 3 2 2 2" xfId="9523" xr:uid="{00000000-0005-0000-0000-000033250000}"/>
    <cellStyle name="Normal 2 6 3 2 2 3" xfId="9524" xr:uid="{00000000-0005-0000-0000-000034250000}"/>
    <cellStyle name="Normal 2 6 3 2 2 4" xfId="9525" xr:uid="{00000000-0005-0000-0000-000035250000}"/>
    <cellStyle name="Normal 2 6 3 2 3" xfId="9526" xr:uid="{00000000-0005-0000-0000-000036250000}"/>
    <cellStyle name="Normal 2 6 3 2 4" xfId="9527" xr:uid="{00000000-0005-0000-0000-000037250000}"/>
    <cellStyle name="Normal 2 6 3 2 5" xfId="9528" xr:uid="{00000000-0005-0000-0000-000038250000}"/>
    <cellStyle name="Normal 2 6 3 3" xfId="9529" xr:uid="{00000000-0005-0000-0000-000039250000}"/>
    <cellStyle name="Normal 2 6 3 3 2" xfId="9530" xr:uid="{00000000-0005-0000-0000-00003A250000}"/>
    <cellStyle name="Normal 2 6 3 3 3" xfId="9531" xr:uid="{00000000-0005-0000-0000-00003B250000}"/>
    <cellStyle name="Normal 2 6 3 3 4" xfId="9532" xr:uid="{00000000-0005-0000-0000-00003C250000}"/>
    <cellStyle name="Normal 2 6 3 4" xfId="9533" xr:uid="{00000000-0005-0000-0000-00003D250000}"/>
    <cellStyle name="Normal 2 6 3 5" xfId="9534" xr:uid="{00000000-0005-0000-0000-00003E250000}"/>
    <cellStyle name="Normal 2 6 3 6" xfId="9535" xr:uid="{00000000-0005-0000-0000-00003F250000}"/>
    <cellStyle name="Normal 2 6 4" xfId="9536" xr:uid="{00000000-0005-0000-0000-000040250000}"/>
    <cellStyle name="Normal 2 6 4 2" xfId="9537" xr:uid="{00000000-0005-0000-0000-000041250000}"/>
    <cellStyle name="Normal 2 6 4 2 2" xfId="9538" xr:uid="{00000000-0005-0000-0000-000042250000}"/>
    <cellStyle name="Normal 2 6 4 2 3" xfId="9539" xr:uid="{00000000-0005-0000-0000-000043250000}"/>
    <cellStyle name="Normal 2 6 4 2 4" xfId="9540" xr:uid="{00000000-0005-0000-0000-000044250000}"/>
    <cellStyle name="Normal 2 6 4 3" xfId="9541" xr:uid="{00000000-0005-0000-0000-000045250000}"/>
    <cellStyle name="Normal 2 6 4 4" xfId="9542" xr:uid="{00000000-0005-0000-0000-000046250000}"/>
    <cellStyle name="Normal 2 6 4 5" xfId="9543" xr:uid="{00000000-0005-0000-0000-000047250000}"/>
    <cellStyle name="Normal 2 6 5" xfId="9544" xr:uid="{00000000-0005-0000-0000-000048250000}"/>
    <cellStyle name="Normal 2 6 5 2" xfId="9545" xr:uid="{00000000-0005-0000-0000-000049250000}"/>
    <cellStyle name="Normal 2 6 5 2 2" xfId="9546" xr:uid="{00000000-0005-0000-0000-00004A250000}"/>
    <cellStyle name="Normal 2 6 5 2 3" xfId="9547" xr:uid="{00000000-0005-0000-0000-00004B250000}"/>
    <cellStyle name="Normal 2 6 5 2 4" xfId="9548" xr:uid="{00000000-0005-0000-0000-00004C250000}"/>
    <cellStyle name="Normal 2 6 5 3" xfId="9549" xr:uid="{00000000-0005-0000-0000-00004D250000}"/>
    <cellStyle name="Normal 2 6 5 4" xfId="9550" xr:uid="{00000000-0005-0000-0000-00004E250000}"/>
    <cellStyle name="Normal 2 6 5 5" xfId="9551" xr:uid="{00000000-0005-0000-0000-00004F250000}"/>
    <cellStyle name="Normal 2 6 6" xfId="9552" xr:uid="{00000000-0005-0000-0000-000050250000}"/>
    <cellStyle name="Normal 2 6 6 2" xfId="9553" xr:uid="{00000000-0005-0000-0000-000051250000}"/>
    <cellStyle name="Normal 2 6 6 3" xfId="9554" xr:uid="{00000000-0005-0000-0000-000052250000}"/>
    <cellStyle name="Normal 2 6 6 4" xfId="9555" xr:uid="{00000000-0005-0000-0000-000053250000}"/>
    <cellStyle name="Normal 2 6 7" xfId="9556" xr:uid="{00000000-0005-0000-0000-000054250000}"/>
    <cellStyle name="Normal 2 6 8" xfId="9557" xr:uid="{00000000-0005-0000-0000-000055250000}"/>
    <cellStyle name="Normal 2 6 9" xfId="9558" xr:uid="{00000000-0005-0000-0000-000056250000}"/>
    <cellStyle name="Normal 2 7" xfId="9559" xr:uid="{00000000-0005-0000-0000-000057250000}"/>
    <cellStyle name="Normal 2 8" xfId="9560" xr:uid="{00000000-0005-0000-0000-000058250000}"/>
    <cellStyle name="Normal 2 8 2" xfId="9561" xr:uid="{00000000-0005-0000-0000-000059250000}"/>
    <cellStyle name="Normal 2 8 2 2" xfId="9562" xr:uid="{00000000-0005-0000-0000-00005A250000}"/>
    <cellStyle name="Normal 2 8 2 2 2" xfId="9563" xr:uid="{00000000-0005-0000-0000-00005B250000}"/>
    <cellStyle name="Normal 2 8 2 2 2 2" xfId="9564" xr:uid="{00000000-0005-0000-0000-00005C250000}"/>
    <cellStyle name="Normal 2 8 2 2 2 2 2" xfId="9565" xr:uid="{00000000-0005-0000-0000-00005D250000}"/>
    <cellStyle name="Normal 2 8 2 2 2 2 3" xfId="9566" xr:uid="{00000000-0005-0000-0000-00005E250000}"/>
    <cellStyle name="Normal 2 8 2 2 2 2 4" xfId="9567" xr:uid="{00000000-0005-0000-0000-00005F250000}"/>
    <cellStyle name="Normal 2 8 2 2 2 3" xfId="9568" xr:uid="{00000000-0005-0000-0000-000060250000}"/>
    <cellStyle name="Normal 2 8 2 2 2 4" xfId="9569" xr:uid="{00000000-0005-0000-0000-000061250000}"/>
    <cellStyle name="Normal 2 8 2 2 2 5" xfId="9570" xr:uid="{00000000-0005-0000-0000-000062250000}"/>
    <cellStyle name="Normal 2 8 2 2 3" xfId="9571" xr:uid="{00000000-0005-0000-0000-000063250000}"/>
    <cellStyle name="Normal 2 8 2 2 3 2" xfId="9572" xr:uid="{00000000-0005-0000-0000-000064250000}"/>
    <cellStyle name="Normal 2 8 2 2 3 3" xfId="9573" xr:uid="{00000000-0005-0000-0000-000065250000}"/>
    <cellStyle name="Normal 2 8 2 2 3 4" xfId="9574" xr:uid="{00000000-0005-0000-0000-000066250000}"/>
    <cellStyle name="Normal 2 8 2 2 4" xfId="9575" xr:uid="{00000000-0005-0000-0000-000067250000}"/>
    <cellStyle name="Normal 2 8 2 2 5" xfId="9576" xr:uid="{00000000-0005-0000-0000-000068250000}"/>
    <cellStyle name="Normal 2 8 2 2 6" xfId="9577" xr:uid="{00000000-0005-0000-0000-000069250000}"/>
    <cellStyle name="Normal 2 8 2 3" xfId="9578" xr:uid="{00000000-0005-0000-0000-00006A250000}"/>
    <cellStyle name="Normal 2 8 2 3 2" xfId="9579" xr:uid="{00000000-0005-0000-0000-00006B250000}"/>
    <cellStyle name="Normal 2 8 2 3 2 2" xfId="9580" xr:uid="{00000000-0005-0000-0000-00006C250000}"/>
    <cellStyle name="Normal 2 8 2 3 2 3" xfId="9581" xr:uid="{00000000-0005-0000-0000-00006D250000}"/>
    <cellStyle name="Normal 2 8 2 3 2 4" xfId="9582" xr:uid="{00000000-0005-0000-0000-00006E250000}"/>
    <cellStyle name="Normal 2 8 2 3 3" xfId="9583" xr:uid="{00000000-0005-0000-0000-00006F250000}"/>
    <cellStyle name="Normal 2 8 2 3 4" xfId="9584" xr:uid="{00000000-0005-0000-0000-000070250000}"/>
    <cellStyle name="Normal 2 8 2 3 5" xfId="9585" xr:uid="{00000000-0005-0000-0000-000071250000}"/>
    <cellStyle name="Normal 2 8 2 4" xfId="9586" xr:uid="{00000000-0005-0000-0000-000072250000}"/>
    <cellStyle name="Normal 2 8 2 4 2" xfId="9587" xr:uid="{00000000-0005-0000-0000-000073250000}"/>
    <cellStyle name="Normal 2 8 2 4 2 2" xfId="9588" xr:uid="{00000000-0005-0000-0000-000074250000}"/>
    <cellStyle name="Normal 2 8 2 4 2 3" xfId="9589" xr:uid="{00000000-0005-0000-0000-000075250000}"/>
    <cellStyle name="Normal 2 8 2 4 2 4" xfId="9590" xr:uid="{00000000-0005-0000-0000-000076250000}"/>
    <cellStyle name="Normal 2 8 2 4 3" xfId="9591" xr:uid="{00000000-0005-0000-0000-000077250000}"/>
    <cellStyle name="Normal 2 8 2 4 4" xfId="9592" xr:uid="{00000000-0005-0000-0000-000078250000}"/>
    <cellStyle name="Normal 2 8 2 4 5" xfId="9593" xr:uid="{00000000-0005-0000-0000-000079250000}"/>
    <cellStyle name="Normal 2 8 2 5" xfId="9594" xr:uid="{00000000-0005-0000-0000-00007A250000}"/>
    <cellStyle name="Normal 2 8 2 5 2" xfId="9595" xr:uid="{00000000-0005-0000-0000-00007B250000}"/>
    <cellStyle name="Normal 2 8 2 5 3" xfId="9596" xr:uid="{00000000-0005-0000-0000-00007C250000}"/>
    <cellStyle name="Normal 2 8 2 5 4" xfId="9597" xr:uid="{00000000-0005-0000-0000-00007D250000}"/>
    <cellStyle name="Normal 2 8 2 6" xfId="9598" xr:uid="{00000000-0005-0000-0000-00007E250000}"/>
    <cellStyle name="Normal 2 8 2 7" xfId="9599" xr:uid="{00000000-0005-0000-0000-00007F250000}"/>
    <cellStyle name="Normal 2 8 2 8" xfId="9600" xr:uid="{00000000-0005-0000-0000-000080250000}"/>
    <cellStyle name="Normal 2 8 3" xfId="9601" xr:uid="{00000000-0005-0000-0000-000081250000}"/>
    <cellStyle name="Normal 2 8 3 2" xfId="9602" xr:uid="{00000000-0005-0000-0000-000082250000}"/>
    <cellStyle name="Normal 2 8 3 2 2" xfId="9603" xr:uid="{00000000-0005-0000-0000-000083250000}"/>
    <cellStyle name="Normal 2 8 3 2 2 2" xfId="9604" xr:uid="{00000000-0005-0000-0000-000084250000}"/>
    <cellStyle name="Normal 2 8 3 2 2 3" xfId="9605" xr:uid="{00000000-0005-0000-0000-000085250000}"/>
    <cellStyle name="Normal 2 8 3 2 2 4" xfId="9606" xr:uid="{00000000-0005-0000-0000-000086250000}"/>
    <cellStyle name="Normal 2 8 3 2 3" xfId="9607" xr:uid="{00000000-0005-0000-0000-000087250000}"/>
    <cellStyle name="Normal 2 8 3 2 4" xfId="9608" xr:uid="{00000000-0005-0000-0000-000088250000}"/>
    <cellStyle name="Normal 2 8 3 2 5" xfId="9609" xr:uid="{00000000-0005-0000-0000-000089250000}"/>
    <cellStyle name="Normal 2 8 3 3" xfId="9610" xr:uid="{00000000-0005-0000-0000-00008A250000}"/>
    <cellStyle name="Normal 2 8 3 3 2" xfId="9611" xr:uid="{00000000-0005-0000-0000-00008B250000}"/>
    <cellStyle name="Normal 2 8 3 3 3" xfId="9612" xr:uid="{00000000-0005-0000-0000-00008C250000}"/>
    <cellStyle name="Normal 2 8 3 3 4" xfId="9613" xr:uid="{00000000-0005-0000-0000-00008D250000}"/>
    <cellStyle name="Normal 2 8 3 4" xfId="9614" xr:uid="{00000000-0005-0000-0000-00008E250000}"/>
    <cellStyle name="Normal 2 8 3 5" xfId="9615" xr:uid="{00000000-0005-0000-0000-00008F250000}"/>
    <cellStyle name="Normal 2 8 3 6" xfId="9616" xr:uid="{00000000-0005-0000-0000-000090250000}"/>
    <cellStyle name="Normal 2 8 4" xfId="9617" xr:uid="{00000000-0005-0000-0000-000091250000}"/>
    <cellStyle name="Normal 2 8 4 2" xfId="9618" xr:uid="{00000000-0005-0000-0000-000092250000}"/>
    <cellStyle name="Normal 2 8 4 2 2" xfId="9619" xr:uid="{00000000-0005-0000-0000-000093250000}"/>
    <cellStyle name="Normal 2 8 4 2 3" xfId="9620" xr:uid="{00000000-0005-0000-0000-000094250000}"/>
    <cellStyle name="Normal 2 8 4 2 4" xfId="9621" xr:uid="{00000000-0005-0000-0000-000095250000}"/>
    <cellStyle name="Normal 2 8 4 3" xfId="9622" xr:uid="{00000000-0005-0000-0000-000096250000}"/>
    <cellStyle name="Normal 2 8 4 4" xfId="9623" xr:uid="{00000000-0005-0000-0000-000097250000}"/>
    <cellStyle name="Normal 2 8 4 5" xfId="9624" xr:uid="{00000000-0005-0000-0000-000098250000}"/>
    <cellStyle name="Normal 2 8 5" xfId="9625" xr:uid="{00000000-0005-0000-0000-000099250000}"/>
    <cellStyle name="Normal 2 8 5 2" xfId="9626" xr:uid="{00000000-0005-0000-0000-00009A250000}"/>
    <cellStyle name="Normal 2 8 5 2 2" xfId="9627" xr:uid="{00000000-0005-0000-0000-00009B250000}"/>
    <cellStyle name="Normal 2 8 5 2 3" xfId="9628" xr:uid="{00000000-0005-0000-0000-00009C250000}"/>
    <cellStyle name="Normal 2 8 5 2 4" xfId="9629" xr:uid="{00000000-0005-0000-0000-00009D250000}"/>
    <cellStyle name="Normal 2 8 5 3" xfId="9630" xr:uid="{00000000-0005-0000-0000-00009E250000}"/>
    <cellStyle name="Normal 2 8 5 4" xfId="9631" xr:uid="{00000000-0005-0000-0000-00009F250000}"/>
    <cellStyle name="Normal 2 8 5 5" xfId="9632" xr:uid="{00000000-0005-0000-0000-0000A0250000}"/>
    <cellStyle name="Normal 2 8 6" xfId="9633" xr:uid="{00000000-0005-0000-0000-0000A1250000}"/>
    <cellStyle name="Normal 2 8 6 2" xfId="9634" xr:uid="{00000000-0005-0000-0000-0000A2250000}"/>
    <cellStyle name="Normal 2 8 6 3" xfId="9635" xr:uid="{00000000-0005-0000-0000-0000A3250000}"/>
    <cellStyle name="Normal 2 8 6 4" xfId="9636" xr:uid="{00000000-0005-0000-0000-0000A4250000}"/>
    <cellStyle name="Normal 2 8 7" xfId="9637" xr:uid="{00000000-0005-0000-0000-0000A5250000}"/>
    <cellStyle name="Normal 2 8 8" xfId="9638" xr:uid="{00000000-0005-0000-0000-0000A6250000}"/>
    <cellStyle name="Normal 2 8 9" xfId="9639" xr:uid="{00000000-0005-0000-0000-0000A7250000}"/>
    <cellStyle name="Normal 2 9" xfId="9640" xr:uid="{00000000-0005-0000-0000-0000A8250000}"/>
    <cellStyle name="Normal 20" xfId="9641" xr:uid="{00000000-0005-0000-0000-0000A9250000}"/>
    <cellStyle name="Normal 20 2" xfId="9642" xr:uid="{00000000-0005-0000-0000-0000AA250000}"/>
    <cellStyle name="Normal 20 2 2" xfId="9643" xr:uid="{00000000-0005-0000-0000-0000AB250000}"/>
    <cellStyle name="Normal 20 2 2 2" xfId="9644" xr:uid="{00000000-0005-0000-0000-0000AC250000}"/>
    <cellStyle name="Normal 20 2 2 3" xfId="9645" xr:uid="{00000000-0005-0000-0000-0000AD250000}"/>
    <cellStyle name="Normal 20 2 2 4" xfId="9646" xr:uid="{00000000-0005-0000-0000-0000AE250000}"/>
    <cellStyle name="Normal 20 2 3" xfId="9647" xr:uid="{00000000-0005-0000-0000-0000AF250000}"/>
    <cellStyle name="Normal 20 2 4" xfId="9648" xr:uid="{00000000-0005-0000-0000-0000B0250000}"/>
    <cellStyle name="Normal 20 2 5" xfId="9649" xr:uid="{00000000-0005-0000-0000-0000B1250000}"/>
    <cellStyle name="Normal 20 3" xfId="9650" xr:uid="{00000000-0005-0000-0000-0000B2250000}"/>
    <cellStyle name="Normal 20 3 2" xfId="9651" xr:uid="{00000000-0005-0000-0000-0000B3250000}"/>
    <cellStyle name="Normal 20 3 3" xfId="9652" xr:uid="{00000000-0005-0000-0000-0000B4250000}"/>
    <cellStyle name="Normal 20 3 4" xfId="9653" xr:uid="{00000000-0005-0000-0000-0000B5250000}"/>
    <cellStyle name="Normal 20 4" xfId="9654" xr:uid="{00000000-0005-0000-0000-0000B6250000}"/>
    <cellStyle name="Normal 20 5" xfId="9655" xr:uid="{00000000-0005-0000-0000-0000B7250000}"/>
    <cellStyle name="Normal 20 6" xfId="9656" xr:uid="{00000000-0005-0000-0000-0000B8250000}"/>
    <cellStyle name="Normal 200" xfId="9657" xr:uid="{00000000-0005-0000-0000-0000B9250000}"/>
    <cellStyle name="Normal 201" xfId="9658" xr:uid="{00000000-0005-0000-0000-0000BA250000}"/>
    <cellStyle name="Normal 202" xfId="9659" xr:uid="{00000000-0005-0000-0000-0000BB250000}"/>
    <cellStyle name="Normal 203" xfId="9660" xr:uid="{00000000-0005-0000-0000-0000BC250000}"/>
    <cellStyle name="Normal 204" xfId="9661" xr:uid="{00000000-0005-0000-0000-0000BD250000}"/>
    <cellStyle name="Normal 205" xfId="9662" xr:uid="{00000000-0005-0000-0000-0000BE250000}"/>
    <cellStyle name="Normal 206" xfId="9663" xr:uid="{00000000-0005-0000-0000-0000BF250000}"/>
    <cellStyle name="Normal 207" xfId="9664" xr:uid="{00000000-0005-0000-0000-0000C0250000}"/>
    <cellStyle name="Normal 207 2" xfId="9665" xr:uid="{00000000-0005-0000-0000-0000C1250000}"/>
    <cellStyle name="Normal 207 3" xfId="9666" xr:uid="{00000000-0005-0000-0000-0000C2250000}"/>
    <cellStyle name="Normal 208" xfId="9667" xr:uid="{00000000-0005-0000-0000-0000C3250000}"/>
    <cellStyle name="Normal 209" xfId="9668" xr:uid="{00000000-0005-0000-0000-0000C4250000}"/>
    <cellStyle name="Normal 21" xfId="9669" xr:uid="{00000000-0005-0000-0000-0000C5250000}"/>
    <cellStyle name="Normal 21 2" xfId="9670" xr:uid="{00000000-0005-0000-0000-0000C6250000}"/>
    <cellStyle name="Normal 21 2 2" xfId="9671" xr:uid="{00000000-0005-0000-0000-0000C7250000}"/>
    <cellStyle name="Normal 21 2 2 2" xfId="9672" xr:uid="{00000000-0005-0000-0000-0000C8250000}"/>
    <cellStyle name="Normal 21 2 2 3" xfId="9673" xr:uid="{00000000-0005-0000-0000-0000C9250000}"/>
    <cellStyle name="Normal 21 2 2 4" xfId="9674" xr:uid="{00000000-0005-0000-0000-0000CA250000}"/>
    <cellStyle name="Normal 21 2 3" xfId="9675" xr:uid="{00000000-0005-0000-0000-0000CB250000}"/>
    <cellStyle name="Normal 21 2 4" xfId="9676" xr:uid="{00000000-0005-0000-0000-0000CC250000}"/>
    <cellStyle name="Normal 21 2 5" xfId="9677" xr:uid="{00000000-0005-0000-0000-0000CD250000}"/>
    <cellStyle name="Normal 21 3" xfId="9678" xr:uid="{00000000-0005-0000-0000-0000CE250000}"/>
    <cellStyle name="Normal 21 3 2" xfId="9679" xr:uid="{00000000-0005-0000-0000-0000CF250000}"/>
    <cellStyle name="Normal 21 3 3" xfId="9680" xr:uid="{00000000-0005-0000-0000-0000D0250000}"/>
    <cellStyle name="Normal 21 3 4" xfId="9681" xr:uid="{00000000-0005-0000-0000-0000D1250000}"/>
    <cellStyle name="Normal 21 4" xfId="9682" xr:uid="{00000000-0005-0000-0000-0000D2250000}"/>
    <cellStyle name="Normal 21 5" xfId="9683" xr:uid="{00000000-0005-0000-0000-0000D3250000}"/>
    <cellStyle name="Normal 21 6" xfId="9684" xr:uid="{00000000-0005-0000-0000-0000D4250000}"/>
    <cellStyle name="Normal 210" xfId="9685" xr:uid="{00000000-0005-0000-0000-0000D5250000}"/>
    <cellStyle name="Normal 211" xfId="9686" xr:uid="{00000000-0005-0000-0000-0000D6250000}"/>
    <cellStyle name="Normal 212" xfId="9687" xr:uid="{00000000-0005-0000-0000-0000D7250000}"/>
    <cellStyle name="Normal 213" xfId="9688" xr:uid="{00000000-0005-0000-0000-0000D8250000}"/>
    <cellStyle name="Normal 214" xfId="9689" xr:uid="{00000000-0005-0000-0000-0000D9250000}"/>
    <cellStyle name="Normal 215" xfId="9690" xr:uid="{00000000-0005-0000-0000-0000DA250000}"/>
    <cellStyle name="Normal 216" xfId="9691" xr:uid="{00000000-0005-0000-0000-0000DB250000}"/>
    <cellStyle name="Normal 217" xfId="9692" xr:uid="{00000000-0005-0000-0000-0000DC250000}"/>
    <cellStyle name="Normal 218" xfId="9693" xr:uid="{00000000-0005-0000-0000-0000DD250000}"/>
    <cellStyle name="Normal 219" xfId="9694" xr:uid="{00000000-0005-0000-0000-0000DE250000}"/>
    <cellStyle name="Normal 22" xfId="9695" xr:uid="{00000000-0005-0000-0000-0000DF250000}"/>
    <cellStyle name="Normal 22 2" xfId="9696" xr:uid="{00000000-0005-0000-0000-0000E0250000}"/>
    <cellStyle name="Normal 22 2 2" xfId="9697" xr:uid="{00000000-0005-0000-0000-0000E1250000}"/>
    <cellStyle name="Normal 22 2 2 2" xfId="9698" xr:uid="{00000000-0005-0000-0000-0000E2250000}"/>
    <cellStyle name="Normal 22 2 2 3" xfId="9699" xr:uid="{00000000-0005-0000-0000-0000E3250000}"/>
    <cellStyle name="Normal 22 2 2 4" xfId="9700" xr:uid="{00000000-0005-0000-0000-0000E4250000}"/>
    <cellStyle name="Normal 22 2 3" xfId="9701" xr:uid="{00000000-0005-0000-0000-0000E5250000}"/>
    <cellStyle name="Normal 22 2 4" xfId="9702" xr:uid="{00000000-0005-0000-0000-0000E6250000}"/>
    <cellStyle name="Normal 22 2 5" xfId="9703" xr:uid="{00000000-0005-0000-0000-0000E7250000}"/>
    <cellStyle name="Normal 22 3" xfId="9704" xr:uid="{00000000-0005-0000-0000-0000E8250000}"/>
    <cellStyle name="Normal 22 3 2" xfId="9705" xr:uid="{00000000-0005-0000-0000-0000E9250000}"/>
    <cellStyle name="Normal 22 3 3" xfId="9706" xr:uid="{00000000-0005-0000-0000-0000EA250000}"/>
    <cellStyle name="Normal 22 3 4" xfId="9707" xr:uid="{00000000-0005-0000-0000-0000EB250000}"/>
    <cellStyle name="Normal 22 4" xfId="9708" xr:uid="{00000000-0005-0000-0000-0000EC250000}"/>
    <cellStyle name="Normal 22 5" xfId="9709" xr:uid="{00000000-0005-0000-0000-0000ED250000}"/>
    <cellStyle name="Normal 22 6" xfId="9710" xr:uid="{00000000-0005-0000-0000-0000EE250000}"/>
    <cellStyle name="Normal 220" xfId="9711" xr:uid="{00000000-0005-0000-0000-0000EF250000}"/>
    <cellStyle name="Normal 221" xfId="9712" xr:uid="{00000000-0005-0000-0000-0000F0250000}"/>
    <cellStyle name="Normal 222" xfId="9713" xr:uid="{00000000-0005-0000-0000-0000F1250000}"/>
    <cellStyle name="Normal 223" xfId="9714" xr:uid="{00000000-0005-0000-0000-0000F2250000}"/>
    <cellStyle name="Normal 224" xfId="9715" xr:uid="{00000000-0005-0000-0000-0000F3250000}"/>
    <cellStyle name="Normal 225" xfId="9716" xr:uid="{00000000-0005-0000-0000-0000F4250000}"/>
    <cellStyle name="Normal 226" xfId="9717" xr:uid="{00000000-0005-0000-0000-0000F5250000}"/>
    <cellStyle name="Normal 227" xfId="9718" xr:uid="{00000000-0005-0000-0000-0000F6250000}"/>
    <cellStyle name="Normal 228" xfId="9719" xr:uid="{00000000-0005-0000-0000-0000F7250000}"/>
    <cellStyle name="Normal 229" xfId="9720" xr:uid="{00000000-0005-0000-0000-0000F8250000}"/>
    <cellStyle name="Normal 23" xfId="9721" xr:uid="{00000000-0005-0000-0000-0000F9250000}"/>
    <cellStyle name="Normal 23 2" xfId="9722" xr:uid="{00000000-0005-0000-0000-0000FA250000}"/>
    <cellStyle name="Normal 23 3" xfId="9723" xr:uid="{00000000-0005-0000-0000-0000FB250000}"/>
    <cellStyle name="Normal 230" xfId="9724" xr:uid="{00000000-0005-0000-0000-0000FC250000}"/>
    <cellStyle name="Normal 231" xfId="9725" xr:uid="{00000000-0005-0000-0000-0000FD250000}"/>
    <cellStyle name="Normal 232" xfId="9726" xr:uid="{00000000-0005-0000-0000-0000FE250000}"/>
    <cellStyle name="Normal 233" xfId="9727" xr:uid="{00000000-0005-0000-0000-0000FF250000}"/>
    <cellStyle name="Normal 234" xfId="9728" xr:uid="{00000000-0005-0000-0000-000000260000}"/>
    <cellStyle name="Normal 235" xfId="9729" xr:uid="{00000000-0005-0000-0000-000001260000}"/>
    <cellStyle name="Normal 236" xfId="9730" xr:uid="{00000000-0005-0000-0000-000002260000}"/>
    <cellStyle name="Normal 236 2" xfId="9731" xr:uid="{00000000-0005-0000-0000-000003260000}"/>
    <cellStyle name="Normal 237" xfId="9732" xr:uid="{00000000-0005-0000-0000-000004260000}"/>
    <cellStyle name="Normal 238" xfId="9733" xr:uid="{00000000-0005-0000-0000-000005260000}"/>
    <cellStyle name="Normal 239" xfId="9734" xr:uid="{00000000-0005-0000-0000-000006260000}"/>
    <cellStyle name="Normal 24" xfId="9735" xr:uid="{00000000-0005-0000-0000-000007260000}"/>
    <cellStyle name="Normal 24 2" xfId="9736" xr:uid="{00000000-0005-0000-0000-000008260000}"/>
    <cellStyle name="Normal 24 2 2" xfId="9737" xr:uid="{00000000-0005-0000-0000-000009260000}"/>
    <cellStyle name="Normal 24 2 3" xfId="9738" xr:uid="{00000000-0005-0000-0000-00000A260000}"/>
    <cellStyle name="Normal 24 2 4" xfId="9739" xr:uid="{00000000-0005-0000-0000-00000B260000}"/>
    <cellStyle name="Normal 24 3" xfId="9740" xr:uid="{00000000-0005-0000-0000-00000C260000}"/>
    <cellStyle name="Normal 24 4" xfId="9741" xr:uid="{00000000-0005-0000-0000-00000D260000}"/>
    <cellStyle name="Normal 24 5" xfId="9742" xr:uid="{00000000-0005-0000-0000-00000E260000}"/>
    <cellStyle name="Normal 240" xfId="9743" xr:uid="{00000000-0005-0000-0000-00000F260000}"/>
    <cellStyle name="Normal 241" xfId="9744" xr:uid="{00000000-0005-0000-0000-000010260000}"/>
    <cellStyle name="Normal 242" xfId="9745" xr:uid="{00000000-0005-0000-0000-000011260000}"/>
    <cellStyle name="Normal 243" xfId="9746" xr:uid="{00000000-0005-0000-0000-000012260000}"/>
    <cellStyle name="Normal 244" xfId="9747" xr:uid="{00000000-0005-0000-0000-000013260000}"/>
    <cellStyle name="Normal 245" xfId="9748" xr:uid="{00000000-0005-0000-0000-000014260000}"/>
    <cellStyle name="Normal 246" xfId="9749" xr:uid="{00000000-0005-0000-0000-000015260000}"/>
    <cellStyle name="Normal 247" xfId="9750" xr:uid="{00000000-0005-0000-0000-000016260000}"/>
    <cellStyle name="Normal 248" xfId="9751" xr:uid="{00000000-0005-0000-0000-000017260000}"/>
    <cellStyle name="Normal 249" xfId="9752" xr:uid="{00000000-0005-0000-0000-000018260000}"/>
    <cellStyle name="Normal 25" xfId="9753" xr:uid="{00000000-0005-0000-0000-000019260000}"/>
    <cellStyle name="Normal 25 2" xfId="9754" xr:uid="{00000000-0005-0000-0000-00001A260000}"/>
    <cellStyle name="Normal 25 2 2" xfId="9755" xr:uid="{00000000-0005-0000-0000-00001B260000}"/>
    <cellStyle name="Normal 25 2 2 2" xfId="9756" xr:uid="{00000000-0005-0000-0000-00001C260000}"/>
    <cellStyle name="Normal 25 2 3" xfId="9757" xr:uid="{00000000-0005-0000-0000-00001D260000}"/>
    <cellStyle name="Normal 25 2 4" xfId="9758" xr:uid="{00000000-0005-0000-0000-00001E260000}"/>
    <cellStyle name="Normal 25 2 5" xfId="9759" xr:uid="{00000000-0005-0000-0000-00001F260000}"/>
    <cellStyle name="Normal 25 3" xfId="9760" xr:uid="{00000000-0005-0000-0000-000020260000}"/>
    <cellStyle name="Normal 25 3 2" xfId="9761" xr:uid="{00000000-0005-0000-0000-000021260000}"/>
    <cellStyle name="Normal 25 4" xfId="9762" xr:uid="{00000000-0005-0000-0000-000022260000}"/>
    <cellStyle name="Normal 25 5" xfId="9763" xr:uid="{00000000-0005-0000-0000-000023260000}"/>
    <cellStyle name="Normal 25 5 2" xfId="9764" xr:uid="{00000000-0005-0000-0000-000024260000}"/>
    <cellStyle name="Normal 25 6" xfId="9765" xr:uid="{00000000-0005-0000-0000-000025260000}"/>
    <cellStyle name="Normal 250" xfId="9766" xr:uid="{00000000-0005-0000-0000-000026260000}"/>
    <cellStyle name="Normal 251" xfId="9767" xr:uid="{00000000-0005-0000-0000-000027260000}"/>
    <cellStyle name="Normal 252" xfId="9768" xr:uid="{00000000-0005-0000-0000-000028260000}"/>
    <cellStyle name="Normal 253" xfId="9769" xr:uid="{00000000-0005-0000-0000-000029260000}"/>
    <cellStyle name="Normal 254" xfId="9770" xr:uid="{00000000-0005-0000-0000-00002A260000}"/>
    <cellStyle name="Normal 255" xfId="9771" xr:uid="{00000000-0005-0000-0000-00002B260000}"/>
    <cellStyle name="Normal 256" xfId="9772" xr:uid="{00000000-0005-0000-0000-00002C260000}"/>
    <cellStyle name="Normal 257" xfId="9773" xr:uid="{00000000-0005-0000-0000-00002D260000}"/>
    <cellStyle name="Normal 258" xfId="9774" xr:uid="{00000000-0005-0000-0000-00002E260000}"/>
    <cellStyle name="Normal 259" xfId="9775" xr:uid="{00000000-0005-0000-0000-00002F260000}"/>
    <cellStyle name="Normal 26" xfId="9776" xr:uid="{00000000-0005-0000-0000-000030260000}"/>
    <cellStyle name="Normal 26 2" xfId="9777" xr:uid="{00000000-0005-0000-0000-000031260000}"/>
    <cellStyle name="Normal 26 2 2" xfId="9778" xr:uid="{00000000-0005-0000-0000-000032260000}"/>
    <cellStyle name="Normal 26 2 3" xfId="9779" xr:uid="{00000000-0005-0000-0000-000033260000}"/>
    <cellStyle name="Normal 26 2 4" xfId="9780" xr:uid="{00000000-0005-0000-0000-000034260000}"/>
    <cellStyle name="Normal 26 3" xfId="9781" xr:uid="{00000000-0005-0000-0000-000035260000}"/>
    <cellStyle name="Normal 26 4" xfId="9782" xr:uid="{00000000-0005-0000-0000-000036260000}"/>
    <cellStyle name="Normal 26 5" xfId="9783" xr:uid="{00000000-0005-0000-0000-000037260000}"/>
    <cellStyle name="Normal 260" xfId="9784" xr:uid="{00000000-0005-0000-0000-000038260000}"/>
    <cellStyle name="Normal 261" xfId="9785" xr:uid="{00000000-0005-0000-0000-000039260000}"/>
    <cellStyle name="Normal 262" xfId="9786" xr:uid="{00000000-0005-0000-0000-00003A260000}"/>
    <cellStyle name="Normal 263" xfId="9787" xr:uid="{00000000-0005-0000-0000-00003B260000}"/>
    <cellStyle name="Normal 264" xfId="9788" xr:uid="{00000000-0005-0000-0000-00003C260000}"/>
    <cellStyle name="Normal 265" xfId="9789" xr:uid="{00000000-0005-0000-0000-00003D260000}"/>
    <cellStyle name="Normal 266" xfId="9790" xr:uid="{00000000-0005-0000-0000-00003E260000}"/>
    <cellStyle name="Normal 267" xfId="9791" xr:uid="{00000000-0005-0000-0000-00003F260000}"/>
    <cellStyle name="Normal 268" xfId="9792" xr:uid="{00000000-0005-0000-0000-000040260000}"/>
    <cellStyle name="Normal 269" xfId="9793" xr:uid="{00000000-0005-0000-0000-000041260000}"/>
    <cellStyle name="Normal 27" xfId="9794" xr:uid="{00000000-0005-0000-0000-000042260000}"/>
    <cellStyle name="Normal 27 2" xfId="9795" xr:uid="{00000000-0005-0000-0000-000043260000}"/>
    <cellStyle name="Normal 27 3" xfId="9796" xr:uid="{00000000-0005-0000-0000-000044260000}"/>
    <cellStyle name="Normal 27 4" xfId="9797" xr:uid="{00000000-0005-0000-0000-000045260000}"/>
    <cellStyle name="Normal 270" xfId="9798" xr:uid="{00000000-0005-0000-0000-000046260000}"/>
    <cellStyle name="Normal 271" xfId="9799" xr:uid="{00000000-0005-0000-0000-000047260000}"/>
    <cellStyle name="Normal 272" xfId="9800" xr:uid="{00000000-0005-0000-0000-000048260000}"/>
    <cellStyle name="Normal 273" xfId="9801" xr:uid="{00000000-0005-0000-0000-000049260000}"/>
    <cellStyle name="Normal 274" xfId="9802" xr:uid="{00000000-0005-0000-0000-00004A260000}"/>
    <cellStyle name="Normal 275" xfId="9803" xr:uid="{00000000-0005-0000-0000-00004B260000}"/>
    <cellStyle name="Normal 276" xfId="9804" xr:uid="{00000000-0005-0000-0000-00004C260000}"/>
    <cellStyle name="Normal 277" xfId="9805" xr:uid="{00000000-0005-0000-0000-00004D260000}"/>
    <cellStyle name="Normal 278" xfId="9806" xr:uid="{00000000-0005-0000-0000-00004E260000}"/>
    <cellStyle name="Normal 279" xfId="9807" xr:uid="{00000000-0005-0000-0000-00004F260000}"/>
    <cellStyle name="Normal 28" xfId="9808" xr:uid="{00000000-0005-0000-0000-000050260000}"/>
    <cellStyle name="Normal 28 2" xfId="9809" xr:uid="{00000000-0005-0000-0000-000051260000}"/>
    <cellStyle name="Normal 28 3" xfId="9810" xr:uid="{00000000-0005-0000-0000-000052260000}"/>
    <cellStyle name="Normal 28 4" xfId="9811" xr:uid="{00000000-0005-0000-0000-000053260000}"/>
    <cellStyle name="Normal 28 4 2" xfId="9812" xr:uid="{00000000-0005-0000-0000-000054260000}"/>
    <cellStyle name="Normal 28 5" xfId="9813" xr:uid="{00000000-0005-0000-0000-000055260000}"/>
    <cellStyle name="Normal 280" xfId="9814" xr:uid="{00000000-0005-0000-0000-000056260000}"/>
    <cellStyle name="Normal 281" xfId="9815" xr:uid="{00000000-0005-0000-0000-000057260000}"/>
    <cellStyle name="Normal 282" xfId="9816" xr:uid="{00000000-0005-0000-0000-000058260000}"/>
    <cellStyle name="Normal 283" xfId="9817" xr:uid="{00000000-0005-0000-0000-000059260000}"/>
    <cellStyle name="Normal 284" xfId="9818" xr:uid="{00000000-0005-0000-0000-00005A260000}"/>
    <cellStyle name="Normal 285" xfId="9819" xr:uid="{00000000-0005-0000-0000-00005B260000}"/>
    <cellStyle name="Normal 286" xfId="9820" xr:uid="{00000000-0005-0000-0000-00005C260000}"/>
    <cellStyle name="Normal 287" xfId="9821" xr:uid="{00000000-0005-0000-0000-00005D260000}"/>
    <cellStyle name="Normal 288" xfId="9822" xr:uid="{00000000-0005-0000-0000-00005E260000}"/>
    <cellStyle name="Normal 289" xfId="9823" xr:uid="{00000000-0005-0000-0000-00005F260000}"/>
    <cellStyle name="Normal 29" xfId="9824" xr:uid="{00000000-0005-0000-0000-000060260000}"/>
    <cellStyle name="Normal 29 2" xfId="9825" xr:uid="{00000000-0005-0000-0000-000061260000}"/>
    <cellStyle name="Normal 29 3" xfId="9826" xr:uid="{00000000-0005-0000-0000-000062260000}"/>
    <cellStyle name="Normal 29 4" xfId="9827" xr:uid="{00000000-0005-0000-0000-000063260000}"/>
    <cellStyle name="Normal 290" xfId="9828" xr:uid="{00000000-0005-0000-0000-000064260000}"/>
    <cellStyle name="Normal 291" xfId="9829" xr:uid="{00000000-0005-0000-0000-000065260000}"/>
    <cellStyle name="Normal 292" xfId="9830" xr:uid="{00000000-0005-0000-0000-000066260000}"/>
    <cellStyle name="Normal 293" xfId="9831" xr:uid="{00000000-0005-0000-0000-000067260000}"/>
    <cellStyle name="Normal 294" xfId="9832" xr:uid="{00000000-0005-0000-0000-000068260000}"/>
    <cellStyle name="Normal 295" xfId="9833" xr:uid="{00000000-0005-0000-0000-000069260000}"/>
    <cellStyle name="Normal 296" xfId="9834" xr:uid="{00000000-0005-0000-0000-00006A260000}"/>
    <cellStyle name="Normal 297" xfId="9835" xr:uid="{00000000-0005-0000-0000-00006B260000}"/>
    <cellStyle name="Normal 298" xfId="9836" xr:uid="{00000000-0005-0000-0000-00006C260000}"/>
    <cellStyle name="Normal 299" xfId="9837" xr:uid="{00000000-0005-0000-0000-00006D260000}"/>
    <cellStyle name="Normal 3" xfId="9838" xr:uid="{00000000-0005-0000-0000-00006E260000}"/>
    <cellStyle name="Normal 3 2" xfId="9839" xr:uid="{00000000-0005-0000-0000-00006F260000}"/>
    <cellStyle name="Normal 3 2 2" xfId="9840" xr:uid="{00000000-0005-0000-0000-000070260000}"/>
    <cellStyle name="Normal 3 2 2 2" xfId="9841" xr:uid="{00000000-0005-0000-0000-000071260000}"/>
    <cellStyle name="Normal 3 2 3" xfId="9842" xr:uid="{00000000-0005-0000-0000-000072260000}"/>
    <cellStyle name="Normal 3 2 4" xfId="9843" xr:uid="{00000000-0005-0000-0000-000073260000}"/>
    <cellStyle name="Normal 3 3" xfId="9844" xr:uid="{00000000-0005-0000-0000-000074260000}"/>
    <cellStyle name="Normal 3 3 2" xfId="9845" xr:uid="{00000000-0005-0000-0000-000075260000}"/>
    <cellStyle name="Normal 3 4" xfId="9846" xr:uid="{00000000-0005-0000-0000-000076260000}"/>
    <cellStyle name="Normal 3 5" xfId="9847" xr:uid="{00000000-0005-0000-0000-000077260000}"/>
    <cellStyle name="Normal 3 6" xfId="9848" xr:uid="{00000000-0005-0000-0000-000078260000}"/>
    <cellStyle name="Normal 3 7" xfId="9849" xr:uid="{00000000-0005-0000-0000-000079260000}"/>
    <cellStyle name="Normal 3 8" xfId="9850" xr:uid="{00000000-0005-0000-0000-00007A260000}"/>
    <cellStyle name="Normal 30" xfId="9851" xr:uid="{00000000-0005-0000-0000-00007B260000}"/>
    <cellStyle name="Normal 30 2" xfId="9852" xr:uid="{00000000-0005-0000-0000-00007C260000}"/>
    <cellStyle name="Normal 30 3" xfId="9853" xr:uid="{00000000-0005-0000-0000-00007D260000}"/>
    <cellStyle name="Normal 30 4" xfId="9854" xr:uid="{00000000-0005-0000-0000-00007E260000}"/>
    <cellStyle name="Normal 300" xfId="9855" xr:uid="{00000000-0005-0000-0000-00007F260000}"/>
    <cellStyle name="Normal 301" xfId="9856" xr:uid="{00000000-0005-0000-0000-000080260000}"/>
    <cellStyle name="Normal 302" xfId="9857" xr:uid="{00000000-0005-0000-0000-000081260000}"/>
    <cellStyle name="Normal 303" xfId="9858" xr:uid="{00000000-0005-0000-0000-000082260000}"/>
    <cellStyle name="Normal 304" xfId="9859" xr:uid="{00000000-0005-0000-0000-000083260000}"/>
    <cellStyle name="Normal 305" xfId="9860" xr:uid="{00000000-0005-0000-0000-000084260000}"/>
    <cellStyle name="Normal 306" xfId="9861" xr:uid="{00000000-0005-0000-0000-000085260000}"/>
    <cellStyle name="Normal 307" xfId="9862" xr:uid="{00000000-0005-0000-0000-000086260000}"/>
    <cellStyle name="Normal 308" xfId="9863" xr:uid="{00000000-0005-0000-0000-000087260000}"/>
    <cellStyle name="Normal 308 2" xfId="9864" xr:uid="{00000000-0005-0000-0000-000088260000}"/>
    <cellStyle name="Normal 309" xfId="9865" xr:uid="{00000000-0005-0000-0000-000089260000}"/>
    <cellStyle name="Normal 31" xfId="9866" xr:uid="{00000000-0005-0000-0000-00008A260000}"/>
    <cellStyle name="Normal 31 2" xfId="9867" xr:uid="{00000000-0005-0000-0000-00008B260000}"/>
    <cellStyle name="Normal 31 2 2" xfId="9868" xr:uid="{00000000-0005-0000-0000-00008C260000}"/>
    <cellStyle name="Normal 31 3" xfId="9869" xr:uid="{00000000-0005-0000-0000-00008D260000}"/>
    <cellStyle name="Normal 31 4" xfId="9870" xr:uid="{00000000-0005-0000-0000-00008E260000}"/>
    <cellStyle name="Normal 31 5" xfId="9871" xr:uid="{00000000-0005-0000-0000-00008F260000}"/>
    <cellStyle name="Normal 31 5 2" xfId="9872" xr:uid="{00000000-0005-0000-0000-000090260000}"/>
    <cellStyle name="Normal 310" xfId="9873" xr:uid="{00000000-0005-0000-0000-000091260000}"/>
    <cellStyle name="Normal 311" xfId="9874" xr:uid="{00000000-0005-0000-0000-000092260000}"/>
    <cellStyle name="Normal 311 2" xfId="9875" xr:uid="{00000000-0005-0000-0000-000093260000}"/>
    <cellStyle name="Normal 311 3" xfId="9876" xr:uid="{00000000-0005-0000-0000-000094260000}"/>
    <cellStyle name="Normal 312" xfId="9877" xr:uid="{00000000-0005-0000-0000-000095260000}"/>
    <cellStyle name="Normal 312 2" xfId="9878" xr:uid="{00000000-0005-0000-0000-000096260000}"/>
    <cellStyle name="Normal 312 3" xfId="9879" xr:uid="{00000000-0005-0000-0000-000097260000}"/>
    <cellStyle name="Normal 313" xfId="9880" xr:uid="{00000000-0005-0000-0000-000098260000}"/>
    <cellStyle name="Normal 313 2" xfId="9881" xr:uid="{00000000-0005-0000-0000-000099260000}"/>
    <cellStyle name="Normal 314" xfId="9882" xr:uid="{00000000-0005-0000-0000-00009A260000}"/>
    <cellStyle name="Normal 315" xfId="9883" xr:uid="{00000000-0005-0000-0000-00009B260000}"/>
    <cellStyle name="Normal 316" xfId="9884" xr:uid="{00000000-0005-0000-0000-00009C260000}"/>
    <cellStyle name="Normal 317" xfId="9885" xr:uid="{00000000-0005-0000-0000-00009D260000}"/>
    <cellStyle name="Normal 318" xfId="9886" xr:uid="{00000000-0005-0000-0000-00009E260000}"/>
    <cellStyle name="Normal 319" xfId="9887" xr:uid="{00000000-0005-0000-0000-00009F260000}"/>
    <cellStyle name="Normal 32" xfId="9888" xr:uid="{00000000-0005-0000-0000-0000A0260000}"/>
    <cellStyle name="Normal 32 2" xfId="9889" xr:uid="{00000000-0005-0000-0000-0000A1260000}"/>
    <cellStyle name="Normal 32 3" xfId="9890" xr:uid="{00000000-0005-0000-0000-0000A2260000}"/>
    <cellStyle name="Normal 320" xfId="9891" xr:uid="{00000000-0005-0000-0000-0000A3260000}"/>
    <cellStyle name="Normal 321" xfId="9892" xr:uid="{00000000-0005-0000-0000-0000A4260000}"/>
    <cellStyle name="Normal 322" xfId="9893" xr:uid="{00000000-0005-0000-0000-0000A5260000}"/>
    <cellStyle name="Normal 323" xfId="9894" xr:uid="{00000000-0005-0000-0000-0000A6260000}"/>
    <cellStyle name="Normal 324" xfId="9895" xr:uid="{00000000-0005-0000-0000-0000A7260000}"/>
    <cellStyle name="Normal 325" xfId="9896" xr:uid="{00000000-0005-0000-0000-0000A8260000}"/>
    <cellStyle name="Normal 326" xfId="9897" xr:uid="{00000000-0005-0000-0000-0000A9260000}"/>
    <cellStyle name="Normal 327" xfId="9898" xr:uid="{00000000-0005-0000-0000-0000AA260000}"/>
    <cellStyle name="Normal 328" xfId="9899" xr:uid="{00000000-0005-0000-0000-0000AB260000}"/>
    <cellStyle name="Normal 329" xfId="9900" xr:uid="{00000000-0005-0000-0000-0000AC260000}"/>
    <cellStyle name="Normal 33" xfId="9901" xr:uid="{00000000-0005-0000-0000-0000AD260000}"/>
    <cellStyle name="Normal 330" xfId="9902" xr:uid="{00000000-0005-0000-0000-0000AE260000}"/>
    <cellStyle name="Normal 331" xfId="9903" xr:uid="{00000000-0005-0000-0000-0000AF260000}"/>
    <cellStyle name="Normal 332" xfId="9904" xr:uid="{00000000-0005-0000-0000-0000B0260000}"/>
    <cellStyle name="Normal 333" xfId="9905" xr:uid="{00000000-0005-0000-0000-0000B1260000}"/>
    <cellStyle name="Normal 334" xfId="9906" xr:uid="{00000000-0005-0000-0000-0000B2260000}"/>
    <cellStyle name="Normal 335" xfId="9907" xr:uid="{00000000-0005-0000-0000-0000B3260000}"/>
    <cellStyle name="Normal 336" xfId="9908" xr:uid="{00000000-0005-0000-0000-0000B4260000}"/>
    <cellStyle name="Normal 337" xfId="9909" xr:uid="{00000000-0005-0000-0000-0000B5260000}"/>
    <cellStyle name="Normal 338" xfId="9910" xr:uid="{00000000-0005-0000-0000-0000B6260000}"/>
    <cellStyle name="Normal 338 2" xfId="9911" xr:uid="{00000000-0005-0000-0000-0000B7260000}"/>
    <cellStyle name="Normal 338 3" xfId="9912" xr:uid="{00000000-0005-0000-0000-0000B8260000}"/>
    <cellStyle name="Normal 339" xfId="9913" xr:uid="{00000000-0005-0000-0000-0000B9260000}"/>
    <cellStyle name="Normal 34" xfId="9914" xr:uid="{00000000-0005-0000-0000-0000BA260000}"/>
    <cellStyle name="Normal 34 2" xfId="9915" xr:uid="{00000000-0005-0000-0000-0000BB260000}"/>
    <cellStyle name="Normal 34 3" xfId="9916" xr:uid="{00000000-0005-0000-0000-0000BC260000}"/>
    <cellStyle name="Normal 34 3 2" xfId="9917" xr:uid="{00000000-0005-0000-0000-0000BD260000}"/>
    <cellStyle name="Normal 34 4" xfId="9918" xr:uid="{00000000-0005-0000-0000-0000BE260000}"/>
    <cellStyle name="Normal 34 5" xfId="9919" xr:uid="{00000000-0005-0000-0000-0000BF260000}"/>
    <cellStyle name="Normal 34 6" xfId="9920" xr:uid="{00000000-0005-0000-0000-0000C0260000}"/>
    <cellStyle name="Normal 340" xfId="9921" xr:uid="{00000000-0005-0000-0000-0000C1260000}"/>
    <cellStyle name="Normal 341" xfId="9922" xr:uid="{00000000-0005-0000-0000-0000C2260000}"/>
    <cellStyle name="Normal 342" xfId="9923" xr:uid="{00000000-0005-0000-0000-0000C3260000}"/>
    <cellStyle name="Normal 343" xfId="9924" xr:uid="{00000000-0005-0000-0000-0000C4260000}"/>
    <cellStyle name="Normal 344" xfId="9925" xr:uid="{00000000-0005-0000-0000-0000C5260000}"/>
    <cellStyle name="Normal 345" xfId="9926" xr:uid="{00000000-0005-0000-0000-0000C6260000}"/>
    <cellStyle name="Normal 346" xfId="9927" xr:uid="{00000000-0005-0000-0000-0000C7260000}"/>
    <cellStyle name="Normal 347" xfId="9928" xr:uid="{00000000-0005-0000-0000-0000C8260000}"/>
    <cellStyle name="Normal 348" xfId="9929" xr:uid="{00000000-0005-0000-0000-0000C9260000}"/>
    <cellStyle name="Normal 349" xfId="9930" xr:uid="{00000000-0005-0000-0000-0000CA260000}"/>
    <cellStyle name="Normal 35" xfId="9931" xr:uid="{00000000-0005-0000-0000-0000CB260000}"/>
    <cellStyle name="Normal 35 2" xfId="9932" xr:uid="{00000000-0005-0000-0000-0000CC260000}"/>
    <cellStyle name="Normal 350" xfId="9933" xr:uid="{00000000-0005-0000-0000-0000CD260000}"/>
    <cellStyle name="Normal 351" xfId="9934" xr:uid="{00000000-0005-0000-0000-0000CE260000}"/>
    <cellStyle name="Normal 352" xfId="9935" xr:uid="{00000000-0005-0000-0000-0000CF260000}"/>
    <cellStyle name="Normal 353" xfId="9936" xr:uid="{00000000-0005-0000-0000-0000D0260000}"/>
    <cellStyle name="Normal 354" xfId="9937" xr:uid="{00000000-0005-0000-0000-0000D1260000}"/>
    <cellStyle name="Normal 355" xfId="9938" xr:uid="{00000000-0005-0000-0000-0000D2260000}"/>
    <cellStyle name="Normal 356" xfId="9939" xr:uid="{00000000-0005-0000-0000-0000D3260000}"/>
    <cellStyle name="Normal 357" xfId="9940" xr:uid="{00000000-0005-0000-0000-0000D4260000}"/>
    <cellStyle name="Normal 358" xfId="9941" xr:uid="{00000000-0005-0000-0000-0000D5260000}"/>
    <cellStyle name="Normal 359" xfId="9942" xr:uid="{00000000-0005-0000-0000-0000D6260000}"/>
    <cellStyle name="Normal 36" xfId="9943" xr:uid="{00000000-0005-0000-0000-0000D7260000}"/>
    <cellStyle name="Normal 360" xfId="9944" xr:uid="{00000000-0005-0000-0000-0000D8260000}"/>
    <cellStyle name="Normal 361" xfId="9945" xr:uid="{00000000-0005-0000-0000-0000D9260000}"/>
    <cellStyle name="Normal 362" xfId="9946" xr:uid="{00000000-0005-0000-0000-0000DA260000}"/>
    <cellStyle name="Normal 363" xfId="9947" xr:uid="{00000000-0005-0000-0000-0000DB260000}"/>
    <cellStyle name="Normal 364" xfId="9948" xr:uid="{00000000-0005-0000-0000-0000DC260000}"/>
    <cellStyle name="Normal 365" xfId="9949" xr:uid="{00000000-0005-0000-0000-0000DD260000}"/>
    <cellStyle name="Normal 365 2" xfId="9950" xr:uid="{00000000-0005-0000-0000-0000DE260000}"/>
    <cellStyle name="Normal 366" xfId="9951" xr:uid="{00000000-0005-0000-0000-0000DF260000}"/>
    <cellStyle name="Normal 367" xfId="9952" xr:uid="{00000000-0005-0000-0000-0000E0260000}"/>
    <cellStyle name="Normal 368" xfId="9953" xr:uid="{00000000-0005-0000-0000-0000E1260000}"/>
    <cellStyle name="Normal 368 2" xfId="9954" xr:uid="{00000000-0005-0000-0000-0000E2260000}"/>
    <cellStyle name="Normal 369" xfId="9955" xr:uid="{00000000-0005-0000-0000-0000E3260000}"/>
    <cellStyle name="Normal 369 2" xfId="9956" xr:uid="{00000000-0005-0000-0000-0000E4260000}"/>
    <cellStyle name="Normal 37" xfId="9957" xr:uid="{00000000-0005-0000-0000-0000E5260000}"/>
    <cellStyle name="Normal 370" xfId="9958" xr:uid="{00000000-0005-0000-0000-0000E6260000}"/>
    <cellStyle name="Normal 370 2" xfId="9959" xr:uid="{00000000-0005-0000-0000-0000E7260000}"/>
    <cellStyle name="Normal 370 3" xfId="9960" xr:uid="{00000000-0005-0000-0000-0000E8260000}"/>
    <cellStyle name="Normal 371" xfId="9961" xr:uid="{00000000-0005-0000-0000-0000E9260000}"/>
    <cellStyle name="Normal 371 2" xfId="9962" xr:uid="{00000000-0005-0000-0000-0000EA260000}"/>
    <cellStyle name="Normal 372" xfId="9963" xr:uid="{00000000-0005-0000-0000-0000EB260000}"/>
    <cellStyle name="Normal 373" xfId="9964" xr:uid="{00000000-0005-0000-0000-0000EC260000}"/>
    <cellStyle name="Normal 374" xfId="9965" xr:uid="{00000000-0005-0000-0000-0000ED260000}"/>
    <cellStyle name="Normal 375" xfId="9966" xr:uid="{00000000-0005-0000-0000-0000EE260000}"/>
    <cellStyle name="Normal 376" xfId="9967" xr:uid="{00000000-0005-0000-0000-0000EF260000}"/>
    <cellStyle name="Normal 377" xfId="9968" xr:uid="{00000000-0005-0000-0000-0000F0260000}"/>
    <cellStyle name="Normal 378" xfId="9969" xr:uid="{00000000-0005-0000-0000-0000F1260000}"/>
    <cellStyle name="Normal 379" xfId="9970" xr:uid="{00000000-0005-0000-0000-0000F2260000}"/>
    <cellStyle name="Normal 38" xfId="9971" xr:uid="{00000000-0005-0000-0000-0000F3260000}"/>
    <cellStyle name="Normal 38 2" xfId="9972" xr:uid="{00000000-0005-0000-0000-0000F4260000}"/>
    <cellStyle name="Normal 38 2 2" xfId="9973" xr:uid="{00000000-0005-0000-0000-0000F5260000}"/>
    <cellStyle name="Normal 38 3" xfId="9974" xr:uid="{00000000-0005-0000-0000-0000F6260000}"/>
    <cellStyle name="Normal 39" xfId="9975" xr:uid="{00000000-0005-0000-0000-0000F7260000}"/>
    <cellStyle name="Normal 39 2" xfId="9976" xr:uid="{00000000-0005-0000-0000-0000F8260000}"/>
    <cellStyle name="Normal 39 2 2" xfId="9977" xr:uid="{00000000-0005-0000-0000-0000F9260000}"/>
    <cellStyle name="Normal 39 3" xfId="9978" xr:uid="{00000000-0005-0000-0000-0000FA260000}"/>
    <cellStyle name="Normal 39 4" xfId="9979" xr:uid="{00000000-0005-0000-0000-0000FB260000}"/>
    <cellStyle name="Normal 39 5" xfId="9980" xr:uid="{00000000-0005-0000-0000-0000FC260000}"/>
    <cellStyle name="Normal 4" xfId="9981" xr:uid="{00000000-0005-0000-0000-0000FD260000}"/>
    <cellStyle name="Normal 4 2" xfId="9982" xr:uid="{00000000-0005-0000-0000-0000FE260000}"/>
    <cellStyle name="Normal 4 2 2" xfId="9983" xr:uid="{00000000-0005-0000-0000-0000FF260000}"/>
    <cellStyle name="Normal 4 2 3" xfId="9984" xr:uid="{00000000-0005-0000-0000-000000270000}"/>
    <cellStyle name="Normal 4 2 4" xfId="9985" xr:uid="{00000000-0005-0000-0000-000001270000}"/>
    <cellStyle name="Normal 4 3" xfId="9986" xr:uid="{00000000-0005-0000-0000-000002270000}"/>
    <cellStyle name="Normal 4 3 2" xfId="9987" xr:uid="{00000000-0005-0000-0000-000003270000}"/>
    <cellStyle name="Normal 4 3 3" xfId="9988" xr:uid="{00000000-0005-0000-0000-000004270000}"/>
    <cellStyle name="Normal 4 4" xfId="9989" xr:uid="{00000000-0005-0000-0000-000005270000}"/>
    <cellStyle name="Normal 4 5" xfId="9990" xr:uid="{00000000-0005-0000-0000-000006270000}"/>
    <cellStyle name="Normal 4 6" xfId="9991" xr:uid="{00000000-0005-0000-0000-000007270000}"/>
    <cellStyle name="Normal 40" xfId="9992" xr:uid="{00000000-0005-0000-0000-000008270000}"/>
    <cellStyle name="Normal 40 2" xfId="9993" xr:uid="{00000000-0005-0000-0000-000009270000}"/>
    <cellStyle name="Normal 40 3" xfId="9994" xr:uid="{00000000-0005-0000-0000-00000A270000}"/>
    <cellStyle name="Normal 40 4" xfId="9995" xr:uid="{00000000-0005-0000-0000-00000B270000}"/>
    <cellStyle name="Normal 41" xfId="9996" xr:uid="{00000000-0005-0000-0000-00000C270000}"/>
    <cellStyle name="Normal 42" xfId="9997" xr:uid="{00000000-0005-0000-0000-00000D270000}"/>
    <cellStyle name="Normal 43" xfId="9998" xr:uid="{00000000-0005-0000-0000-00000E270000}"/>
    <cellStyle name="Normal 44" xfId="9999" xr:uid="{00000000-0005-0000-0000-00000F270000}"/>
    <cellStyle name="Normal 44 2" xfId="10000" xr:uid="{00000000-0005-0000-0000-000010270000}"/>
    <cellStyle name="Normal 44 3" xfId="10001" xr:uid="{00000000-0005-0000-0000-000011270000}"/>
    <cellStyle name="Normal 44 4" xfId="10002" xr:uid="{00000000-0005-0000-0000-000012270000}"/>
    <cellStyle name="Normal 45" xfId="10003" xr:uid="{00000000-0005-0000-0000-000013270000}"/>
    <cellStyle name="Normal 46" xfId="10004" xr:uid="{00000000-0005-0000-0000-000014270000}"/>
    <cellStyle name="Normal 47" xfId="10005" xr:uid="{00000000-0005-0000-0000-000015270000}"/>
    <cellStyle name="Normal 48" xfId="10006" xr:uid="{00000000-0005-0000-0000-000016270000}"/>
    <cellStyle name="Normal 49" xfId="10007" xr:uid="{00000000-0005-0000-0000-000017270000}"/>
    <cellStyle name="Normal 5" xfId="10008" xr:uid="{00000000-0005-0000-0000-000018270000}"/>
    <cellStyle name="Normal 5 2" xfId="10009" xr:uid="{00000000-0005-0000-0000-000019270000}"/>
    <cellStyle name="Normal 5 2 2" xfId="10010" xr:uid="{00000000-0005-0000-0000-00001A270000}"/>
    <cellStyle name="Normal 5 2 3" xfId="10011" xr:uid="{00000000-0005-0000-0000-00001B270000}"/>
    <cellStyle name="Normal 5 2 4" xfId="10012" xr:uid="{00000000-0005-0000-0000-00001C270000}"/>
    <cellStyle name="Normal 5 3" xfId="10013" xr:uid="{00000000-0005-0000-0000-00001D270000}"/>
    <cellStyle name="Normal 5 4" xfId="10014" xr:uid="{00000000-0005-0000-0000-00001E270000}"/>
    <cellStyle name="Normal 5 5" xfId="10015" xr:uid="{00000000-0005-0000-0000-00001F270000}"/>
    <cellStyle name="Normal 5 6" xfId="10016" xr:uid="{00000000-0005-0000-0000-000020270000}"/>
    <cellStyle name="Normal 50" xfId="10017" xr:uid="{00000000-0005-0000-0000-000021270000}"/>
    <cellStyle name="Normal 51" xfId="10018" xr:uid="{00000000-0005-0000-0000-000022270000}"/>
    <cellStyle name="Normal 52" xfId="10019" xr:uid="{00000000-0005-0000-0000-000023270000}"/>
    <cellStyle name="Normal 52 2" xfId="10020" xr:uid="{00000000-0005-0000-0000-000024270000}"/>
    <cellStyle name="Normal 52 3" xfId="10021" xr:uid="{00000000-0005-0000-0000-000025270000}"/>
    <cellStyle name="Normal 52 4" xfId="10022" xr:uid="{00000000-0005-0000-0000-000026270000}"/>
    <cellStyle name="Normal 53" xfId="10023" xr:uid="{00000000-0005-0000-0000-000027270000}"/>
    <cellStyle name="Normal 53 2" xfId="10024" xr:uid="{00000000-0005-0000-0000-000028270000}"/>
    <cellStyle name="Normal 53 3" xfId="10025" xr:uid="{00000000-0005-0000-0000-000029270000}"/>
    <cellStyle name="Normal 53 3 2" xfId="10026" xr:uid="{00000000-0005-0000-0000-00002A270000}"/>
    <cellStyle name="Normal 53 4" xfId="10027" xr:uid="{00000000-0005-0000-0000-00002B270000}"/>
    <cellStyle name="Normal 53 4 2" xfId="10028" xr:uid="{00000000-0005-0000-0000-00002C270000}"/>
    <cellStyle name="Normal 54" xfId="10029" xr:uid="{00000000-0005-0000-0000-00002D270000}"/>
    <cellStyle name="Normal 55" xfId="10030" xr:uid="{00000000-0005-0000-0000-00002E270000}"/>
    <cellStyle name="Normal 56" xfId="10031" xr:uid="{00000000-0005-0000-0000-00002F270000}"/>
    <cellStyle name="Normal 56 2" xfId="10032" xr:uid="{00000000-0005-0000-0000-000030270000}"/>
    <cellStyle name="Normal 56 3" xfId="10033" xr:uid="{00000000-0005-0000-0000-000031270000}"/>
    <cellStyle name="Normal 56 4" xfId="10034" xr:uid="{00000000-0005-0000-0000-000032270000}"/>
    <cellStyle name="Normal 57" xfId="10035" xr:uid="{00000000-0005-0000-0000-000033270000}"/>
    <cellStyle name="Normal 58" xfId="10036" xr:uid="{00000000-0005-0000-0000-000034270000}"/>
    <cellStyle name="Normal 59" xfId="10037" xr:uid="{00000000-0005-0000-0000-000035270000}"/>
    <cellStyle name="Normal 6" xfId="10038" xr:uid="{00000000-0005-0000-0000-000036270000}"/>
    <cellStyle name="Normal 6 2" xfId="10039" xr:uid="{00000000-0005-0000-0000-000037270000}"/>
    <cellStyle name="Normal 6 3" xfId="10040" xr:uid="{00000000-0005-0000-0000-000038270000}"/>
    <cellStyle name="Normal 6 4" xfId="10041" xr:uid="{00000000-0005-0000-0000-000039270000}"/>
    <cellStyle name="Normal 6 5" xfId="10042" xr:uid="{00000000-0005-0000-0000-00003A270000}"/>
    <cellStyle name="Normal 60" xfId="10043" xr:uid="{00000000-0005-0000-0000-00003B270000}"/>
    <cellStyle name="Normal 61" xfId="10044" xr:uid="{00000000-0005-0000-0000-00003C270000}"/>
    <cellStyle name="Normal 62" xfId="10045" xr:uid="{00000000-0005-0000-0000-00003D270000}"/>
    <cellStyle name="Normal 63" xfId="10046" xr:uid="{00000000-0005-0000-0000-00003E270000}"/>
    <cellStyle name="Normal 64" xfId="10047" xr:uid="{00000000-0005-0000-0000-00003F270000}"/>
    <cellStyle name="Normal 64 2" xfId="10048" xr:uid="{00000000-0005-0000-0000-000040270000}"/>
    <cellStyle name="Normal 65" xfId="10049" xr:uid="{00000000-0005-0000-0000-000041270000}"/>
    <cellStyle name="Normal 65 2" xfId="10050" xr:uid="{00000000-0005-0000-0000-000042270000}"/>
    <cellStyle name="Normal 66" xfId="10051" xr:uid="{00000000-0005-0000-0000-000043270000}"/>
    <cellStyle name="Normal 67" xfId="10052" xr:uid="{00000000-0005-0000-0000-000044270000}"/>
    <cellStyle name="Normal 68" xfId="10053" xr:uid="{00000000-0005-0000-0000-000045270000}"/>
    <cellStyle name="Normal 69" xfId="10054" xr:uid="{00000000-0005-0000-0000-000046270000}"/>
    <cellStyle name="Normal 7" xfId="10055" xr:uid="{00000000-0005-0000-0000-000047270000}"/>
    <cellStyle name="Normal 7 2" xfId="10056" xr:uid="{00000000-0005-0000-0000-000048270000}"/>
    <cellStyle name="Normal 7 2 2" xfId="10057" xr:uid="{00000000-0005-0000-0000-000049270000}"/>
    <cellStyle name="Normal 7 3" xfId="10058" xr:uid="{00000000-0005-0000-0000-00004A270000}"/>
    <cellStyle name="Normal 7 4" xfId="10059" xr:uid="{00000000-0005-0000-0000-00004B270000}"/>
    <cellStyle name="Normal 7 5" xfId="10060" xr:uid="{00000000-0005-0000-0000-00004C270000}"/>
    <cellStyle name="Normal 70" xfId="10061" xr:uid="{00000000-0005-0000-0000-00004D270000}"/>
    <cellStyle name="Normal 71" xfId="10062" xr:uid="{00000000-0005-0000-0000-00004E270000}"/>
    <cellStyle name="Normal 72" xfId="10063" xr:uid="{00000000-0005-0000-0000-00004F270000}"/>
    <cellStyle name="Normal 73" xfId="10064" xr:uid="{00000000-0005-0000-0000-000050270000}"/>
    <cellStyle name="Normal 74" xfId="10065" xr:uid="{00000000-0005-0000-0000-000051270000}"/>
    <cellStyle name="Normal 75" xfId="10066" xr:uid="{00000000-0005-0000-0000-000052270000}"/>
    <cellStyle name="Normal 76" xfId="10067" xr:uid="{00000000-0005-0000-0000-000053270000}"/>
    <cellStyle name="Normal 77" xfId="10068" xr:uid="{00000000-0005-0000-0000-000054270000}"/>
    <cellStyle name="Normal 78" xfId="10069" xr:uid="{00000000-0005-0000-0000-000055270000}"/>
    <cellStyle name="Normal 79" xfId="10070" xr:uid="{00000000-0005-0000-0000-000056270000}"/>
    <cellStyle name="Normal 8" xfId="10071" xr:uid="{00000000-0005-0000-0000-000057270000}"/>
    <cellStyle name="Normal 8 2" xfId="10072" xr:uid="{00000000-0005-0000-0000-000058270000}"/>
    <cellStyle name="Normal 8 2 2" xfId="10073" xr:uid="{00000000-0005-0000-0000-000059270000}"/>
    <cellStyle name="Normal 8 2 3" xfId="10074" xr:uid="{00000000-0005-0000-0000-00005A270000}"/>
    <cellStyle name="Normal 8 3" xfId="10075" xr:uid="{00000000-0005-0000-0000-00005B270000}"/>
    <cellStyle name="Normal 8 4" xfId="10076" xr:uid="{00000000-0005-0000-0000-00005C270000}"/>
    <cellStyle name="Normal 8 5" xfId="10077" xr:uid="{00000000-0005-0000-0000-00005D270000}"/>
    <cellStyle name="Normal 8 6" xfId="10078" xr:uid="{00000000-0005-0000-0000-00005E270000}"/>
    <cellStyle name="Normal 80" xfId="10079" xr:uid="{00000000-0005-0000-0000-00005F270000}"/>
    <cellStyle name="Normal 81" xfId="10080" xr:uid="{00000000-0005-0000-0000-000060270000}"/>
    <cellStyle name="Normal 82" xfId="10081" xr:uid="{00000000-0005-0000-0000-000061270000}"/>
    <cellStyle name="Normal 83" xfId="10082" xr:uid="{00000000-0005-0000-0000-000062270000}"/>
    <cellStyle name="Normal 84" xfId="10083" xr:uid="{00000000-0005-0000-0000-000063270000}"/>
    <cellStyle name="Normal 85" xfId="10084" xr:uid="{00000000-0005-0000-0000-000064270000}"/>
    <cellStyle name="Normal 85 2" xfId="10085" xr:uid="{00000000-0005-0000-0000-000065270000}"/>
    <cellStyle name="Normal 85 3" xfId="10086" xr:uid="{00000000-0005-0000-0000-000066270000}"/>
    <cellStyle name="Normal 85 3 2" xfId="10087" xr:uid="{00000000-0005-0000-0000-000067270000}"/>
    <cellStyle name="Normal 85 4" xfId="10088" xr:uid="{00000000-0005-0000-0000-000068270000}"/>
    <cellStyle name="Normal 85 4 2" xfId="10089" xr:uid="{00000000-0005-0000-0000-000069270000}"/>
    <cellStyle name="Normal 86" xfId="10090" xr:uid="{00000000-0005-0000-0000-00006A270000}"/>
    <cellStyle name="Normal 87" xfId="10091" xr:uid="{00000000-0005-0000-0000-00006B270000}"/>
    <cellStyle name="Normal 88" xfId="10092" xr:uid="{00000000-0005-0000-0000-00006C270000}"/>
    <cellStyle name="Normal 89" xfId="10093" xr:uid="{00000000-0005-0000-0000-00006D270000}"/>
    <cellStyle name="Normal 9" xfId="10094" xr:uid="{00000000-0005-0000-0000-00006E270000}"/>
    <cellStyle name="Normal 9 2" xfId="10095" xr:uid="{00000000-0005-0000-0000-00006F270000}"/>
    <cellStyle name="Normal 9 3" xfId="10096" xr:uid="{00000000-0005-0000-0000-000070270000}"/>
    <cellStyle name="Normal 9 4" xfId="10097" xr:uid="{00000000-0005-0000-0000-000071270000}"/>
    <cellStyle name="Normal 90" xfId="10098" xr:uid="{00000000-0005-0000-0000-000072270000}"/>
    <cellStyle name="Normal 91" xfId="10099" xr:uid="{00000000-0005-0000-0000-000073270000}"/>
    <cellStyle name="Normal 92" xfId="10100" xr:uid="{00000000-0005-0000-0000-000074270000}"/>
    <cellStyle name="Normal 93" xfId="10101" xr:uid="{00000000-0005-0000-0000-000075270000}"/>
    <cellStyle name="Normal 94" xfId="10102" xr:uid="{00000000-0005-0000-0000-000076270000}"/>
    <cellStyle name="Normal 95" xfId="10103" xr:uid="{00000000-0005-0000-0000-000077270000}"/>
    <cellStyle name="Normal 96" xfId="10104" xr:uid="{00000000-0005-0000-0000-000078270000}"/>
    <cellStyle name="Normal 97" xfId="10105" xr:uid="{00000000-0005-0000-0000-000079270000}"/>
    <cellStyle name="Normal 98" xfId="10106" xr:uid="{00000000-0005-0000-0000-00007A270000}"/>
    <cellStyle name="Normal 99" xfId="10107" xr:uid="{00000000-0005-0000-0000-00007B270000}"/>
    <cellStyle name="Normal 99 2" xfId="10108" xr:uid="{00000000-0005-0000-0000-00007C270000}"/>
    <cellStyle name="Normal 99 3" xfId="10109" xr:uid="{00000000-0005-0000-0000-00007D270000}"/>
    <cellStyle name="Normal_Sheet1" xfId="11992" xr:uid="{6714FA2F-92E4-49A7-A2B9-3A8A4D079C96}"/>
    <cellStyle name="Normal_Sheet3" xfId="11993" xr:uid="{ADF69384-0234-48F1-BD1C-985DB6E3E204}"/>
    <cellStyle name="Normal_Sheet6" xfId="11991" xr:uid="{69FA0B29-72DB-47D6-822D-99ABB3827C9F}"/>
    <cellStyle name="Note 2" xfId="10110" xr:uid="{00000000-0005-0000-0000-00007E270000}"/>
    <cellStyle name="Note 2 2" xfId="10111" xr:uid="{00000000-0005-0000-0000-00007F270000}"/>
    <cellStyle name="Note 2 2 2" xfId="10112" xr:uid="{00000000-0005-0000-0000-000080270000}"/>
    <cellStyle name="Note 2 2 3" xfId="10113" xr:uid="{00000000-0005-0000-0000-000081270000}"/>
    <cellStyle name="Note 2 3" xfId="10114" xr:uid="{00000000-0005-0000-0000-000082270000}"/>
    <cellStyle name="Note 2 3 2" xfId="10115" xr:uid="{00000000-0005-0000-0000-000083270000}"/>
    <cellStyle name="Note 2 3 3" xfId="10116" xr:uid="{00000000-0005-0000-0000-000084270000}"/>
    <cellStyle name="Note 2 4" xfId="10117" xr:uid="{00000000-0005-0000-0000-000085270000}"/>
    <cellStyle name="Note 2 5" xfId="10118" xr:uid="{00000000-0005-0000-0000-000086270000}"/>
    <cellStyle name="Note 3" xfId="10119" xr:uid="{00000000-0005-0000-0000-000087270000}"/>
    <cellStyle name="Note 3 10" xfId="10120" xr:uid="{00000000-0005-0000-0000-000088270000}"/>
    <cellStyle name="Note 3 10 2" xfId="10121" xr:uid="{00000000-0005-0000-0000-000089270000}"/>
    <cellStyle name="Note 3 10 2 2" xfId="10122" xr:uid="{00000000-0005-0000-0000-00008A270000}"/>
    <cellStyle name="Note 3 10 2 2 2" xfId="10123" xr:uid="{00000000-0005-0000-0000-00008B270000}"/>
    <cellStyle name="Note 3 10 2 2 3" xfId="10124" xr:uid="{00000000-0005-0000-0000-00008C270000}"/>
    <cellStyle name="Note 3 10 2 2 4" xfId="10125" xr:uid="{00000000-0005-0000-0000-00008D270000}"/>
    <cellStyle name="Note 3 10 2 3" xfId="10126" xr:uid="{00000000-0005-0000-0000-00008E270000}"/>
    <cellStyle name="Note 3 10 2 4" xfId="10127" xr:uid="{00000000-0005-0000-0000-00008F270000}"/>
    <cellStyle name="Note 3 10 2 5" xfId="10128" xr:uid="{00000000-0005-0000-0000-000090270000}"/>
    <cellStyle name="Note 3 10 3" xfId="10129" xr:uid="{00000000-0005-0000-0000-000091270000}"/>
    <cellStyle name="Note 3 10 3 2" xfId="10130" xr:uid="{00000000-0005-0000-0000-000092270000}"/>
    <cellStyle name="Note 3 10 3 3" xfId="10131" xr:uid="{00000000-0005-0000-0000-000093270000}"/>
    <cellStyle name="Note 3 10 3 4" xfId="10132" xr:uid="{00000000-0005-0000-0000-000094270000}"/>
    <cellStyle name="Note 3 10 4" xfId="10133" xr:uid="{00000000-0005-0000-0000-000095270000}"/>
    <cellStyle name="Note 3 10 5" xfId="10134" xr:uid="{00000000-0005-0000-0000-000096270000}"/>
    <cellStyle name="Note 3 10 6" xfId="10135" xr:uid="{00000000-0005-0000-0000-000097270000}"/>
    <cellStyle name="Note 3 11" xfId="10136" xr:uid="{00000000-0005-0000-0000-000098270000}"/>
    <cellStyle name="Note 3 11 2" xfId="10137" xr:uid="{00000000-0005-0000-0000-000099270000}"/>
    <cellStyle name="Note 3 11 2 2" xfId="10138" xr:uid="{00000000-0005-0000-0000-00009A270000}"/>
    <cellStyle name="Note 3 11 2 3" xfId="10139" xr:uid="{00000000-0005-0000-0000-00009B270000}"/>
    <cellStyle name="Note 3 11 2 4" xfId="10140" xr:uid="{00000000-0005-0000-0000-00009C270000}"/>
    <cellStyle name="Note 3 11 3" xfId="10141" xr:uid="{00000000-0005-0000-0000-00009D270000}"/>
    <cellStyle name="Note 3 11 4" xfId="10142" xr:uid="{00000000-0005-0000-0000-00009E270000}"/>
    <cellStyle name="Note 3 11 5" xfId="10143" xr:uid="{00000000-0005-0000-0000-00009F270000}"/>
    <cellStyle name="Note 3 12" xfId="10144" xr:uid="{00000000-0005-0000-0000-0000A0270000}"/>
    <cellStyle name="Note 3 12 2" xfId="10145" xr:uid="{00000000-0005-0000-0000-0000A1270000}"/>
    <cellStyle name="Note 3 12 2 2" xfId="10146" xr:uid="{00000000-0005-0000-0000-0000A2270000}"/>
    <cellStyle name="Note 3 12 2 3" xfId="10147" xr:uid="{00000000-0005-0000-0000-0000A3270000}"/>
    <cellStyle name="Note 3 12 2 4" xfId="10148" xr:uid="{00000000-0005-0000-0000-0000A4270000}"/>
    <cellStyle name="Note 3 12 3" xfId="10149" xr:uid="{00000000-0005-0000-0000-0000A5270000}"/>
    <cellStyle name="Note 3 12 4" xfId="10150" xr:uid="{00000000-0005-0000-0000-0000A6270000}"/>
    <cellStyle name="Note 3 12 5" xfId="10151" xr:uid="{00000000-0005-0000-0000-0000A7270000}"/>
    <cellStyle name="Note 3 13" xfId="10152" xr:uid="{00000000-0005-0000-0000-0000A8270000}"/>
    <cellStyle name="Note 3 13 2" xfId="10153" xr:uid="{00000000-0005-0000-0000-0000A9270000}"/>
    <cellStyle name="Note 3 13 3" xfId="10154" xr:uid="{00000000-0005-0000-0000-0000AA270000}"/>
    <cellStyle name="Note 3 13 4" xfId="10155" xr:uid="{00000000-0005-0000-0000-0000AB270000}"/>
    <cellStyle name="Note 3 14" xfId="10156" xr:uid="{00000000-0005-0000-0000-0000AC270000}"/>
    <cellStyle name="Note 3 14 2" xfId="10157" xr:uid="{00000000-0005-0000-0000-0000AD270000}"/>
    <cellStyle name="Note 3 14 3" xfId="10158" xr:uid="{00000000-0005-0000-0000-0000AE270000}"/>
    <cellStyle name="Note 3 14 4" xfId="10159" xr:uid="{00000000-0005-0000-0000-0000AF270000}"/>
    <cellStyle name="Note 3 15" xfId="10160" xr:uid="{00000000-0005-0000-0000-0000B0270000}"/>
    <cellStyle name="Note 3 15 2" xfId="10161" xr:uid="{00000000-0005-0000-0000-0000B1270000}"/>
    <cellStyle name="Note 3 15 3" xfId="10162" xr:uid="{00000000-0005-0000-0000-0000B2270000}"/>
    <cellStyle name="Note 3 15 4" xfId="10163" xr:uid="{00000000-0005-0000-0000-0000B3270000}"/>
    <cellStyle name="Note 3 16" xfId="10164" xr:uid="{00000000-0005-0000-0000-0000B4270000}"/>
    <cellStyle name="Note 3 16 2" xfId="10165" xr:uid="{00000000-0005-0000-0000-0000B5270000}"/>
    <cellStyle name="Note 3 16 3" xfId="10166" xr:uid="{00000000-0005-0000-0000-0000B6270000}"/>
    <cellStyle name="Note 3 2" xfId="10167" xr:uid="{00000000-0005-0000-0000-0000B7270000}"/>
    <cellStyle name="Note 3 3" xfId="10168" xr:uid="{00000000-0005-0000-0000-0000B8270000}"/>
    <cellStyle name="Note 3 3 2" xfId="10169" xr:uid="{00000000-0005-0000-0000-0000B9270000}"/>
    <cellStyle name="Note 3 3 3" xfId="10170" xr:uid="{00000000-0005-0000-0000-0000BA270000}"/>
    <cellStyle name="Note 3 4" xfId="10171" xr:uid="{00000000-0005-0000-0000-0000BB270000}"/>
    <cellStyle name="Note 3 5" xfId="10172" xr:uid="{00000000-0005-0000-0000-0000BC270000}"/>
    <cellStyle name="Note 3 5 2" xfId="10173" xr:uid="{00000000-0005-0000-0000-0000BD270000}"/>
    <cellStyle name="Note 3 5 2 2" xfId="10174" xr:uid="{00000000-0005-0000-0000-0000BE270000}"/>
    <cellStyle name="Note 3 5 2 2 2" xfId="10175" xr:uid="{00000000-0005-0000-0000-0000BF270000}"/>
    <cellStyle name="Note 3 5 2 2 2 2" xfId="10176" xr:uid="{00000000-0005-0000-0000-0000C0270000}"/>
    <cellStyle name="Note 3 5 2 2 2 2 2" xfId="10177" xr:uid="{00000000-0005-0000-0000-0000C1270000}"/>
    <cellStyle name="Note 3 5 2 2 2 2 3" xfId="10178" xr:uid="{00000000-0005-0000-0000-0000C2270000}"/>
    <cellStyle name="Note 3 5 2 2 2 2 4" xfId="10179" xr:uid="{00000000-0005-0000-0000-0000C3270000}"/>
    <cellStyle name="Note 3 5 2 2 2 3" xfId="10180" xr:uid="{00000000-0005-0000-0000-0000C4270000}"/>
    <cellStyle name="Note 3 5 2 2 2 4" xfId="10181" xr:uid="{00000000-0005-0000-0000-0000C5270000}"/>
    <cellStyle name="Note 3 5 2 2 2 5" xfId="10182" xr:uid="{00000000-0005-0000-0000-0000C6270000}"/>
    <cellStyle name="Note 3 5 2 2 3" xfId="10183" xr:uid="{00000000-0005-0000-0000-0000C7270000}"/>
    <cellStyle name="Note 3 5 2 2 3 2" xfId="10184" xr:uid="{00000000-0005-0000-0000-0000C8270000}"/>
    <cellStyle name="Note 3 5 2 2 3 3" xfId="10185" xr:uid="{00000000-0005-0000-0000-0000C9270000}"/>
    <cellStyle name="Note 3 5 2 2 3 4" xfId="10186" xr:uid="{00000000-0005-0000-0000-0000CA270000}"/>
    <cellStyle name="Note 3 5 2 2 4" xfId="10187" xr:uid="{00000000-0005-0000-0000-0000CB270000}"/>
    <cellStyle name="Note 3 5 2 2 5" xfId="10188" xr:uid="{00000000-0005-0000-0000-0000CC270000}"/>
    <cellStyle name="Note 3 5 2 2 6" xfId="10189" xr:uid="{00000000-0005-0000-0000-0000CD270000}"/>
    <cellStyle name="Note 3 5 2 3" xfId="10190" xr:uid="{00000000-0005-0000-0000-0000CE270000}"/>
    <cellStyle name="Note 3 5 2 3 2" xfId="10191" xr:uid="{00000000-0005-0000-0000-0000CF270000}"/>
    <cellStyle name="Note 3 5 2 3 2 2" xfId="10192" xr:uid="{00000000-0005-0000-0000-0000D0270000}"/>
    <cellStyle name="Note 3 5 2 3 2 3" xfId="10193" xr:uid="{00000000-0005-0000-0000-0000D1270000}"/>
    <cellStyle name="Note 3 5 2 3 2 4" xfId="10194" xr:uid="{00000000-0005-0000-0000-0000D2270000}"/>
    <cellStyle name="Note 3 5 2 3 3" xfId="10195" xr:uid="{00000000-0005-0000-0000-0000D3270000}"/>
    <cellStyle name="Note 3 5 2 3 4" xfId="10196" xr:uid="{00000000-0005-0000-0000-0000D4270000}"/>
    <cellStyle name="Note 3 5 2 3 5" xfId="10197" xr:uid="{00000000-0005-0000-0000-0000D5270000}"/>
    <cellStyle name="Note 3 5 2 4" xfId="10198" xr:uid="{00000000-0005-0000-0000-0000D6270000}"/>
    <cellStyle name="Note 3 5 2 4 2" xfId="10199" xr:uid="{00000000-0005-0000-0000-0000D7270000}"/>
    <cellStyle name="Note 3 5 2 4 2 2" xfId="10200" xr:uid="{00000000-0005-0000-0000-0000D8270000}"/>
    <cellStyle name="Note 3 5 2 4 2 3" xfId="10201" xr:uid="{00000000-0005-0000-0000-0000D9270000}"/>
    <cellStyle name="Note 3 5 2 4 2 4" xfId="10202" xr:uid="{00000000-0005-0000-0000-0000DA270000}"/>
    <cellStyle name="Note 3 5 2 4 3" xfId="10203" xr:uid="{00000000-0005-0000-0000-0000DB270000}"/>
    <cellStyle name="Note 3 5 2 4 4" xfId="10204" xr:uid="{00000000-0005-0000-0000-0000DC270000}"/>
    <cellStyle name="Note 3 5 2 4 5" xfId="10205" xr:uid="{00000000-0005-0000-0000-0000DD270000}"/>
    <cellStyle name="Note 3 5 2 5" xfId="10206" xr:uid="{00000000-0005-0000-0000-0000DE270000}"/>
    <cellStyle name="Note 3 5 2 5 2" xfId="10207" xr:uid="{00000000-0005-0000-0000-0000DF270000}"/>
    <cellStyle name="Note 3 5 2 5 3" xfId="10208" xr:uid="{00000000-0005-0000-0000-0000E0270000}"/>
    <cellStyle name="Note 3 5 2 5 4" xfId="10209" xr:uid="{00000000-0005-0000-0000-0000E1270000}"/>
    <cellStyle name="Note 3 5 2 6" xfId="10210" xr:uid="{00000000-0005-0000-0000-0000E2270000}"/>
    <cellStyle name="Note 3 5 2 7" xfId="10211" xr:uid="{00000000-0005-0000-0000-0000E3270000}"/>
    <cellStyle name="Note 3 5 2 8" xfId="10212" xr:uid="{00000000-0005-0000-0000-0000E4270000}"/>
    <cellStyle name="Note 3 5 3" xfId="10213" xr:uid="{00000000-0005-0000-0000-0000E5270000}"/>
    <cellStyle name="Note 3 5 3 2" xfId="10214" xr:uid="{00000000-0005-0000-0000-0000E6270000}"/>
    <cellStyle name="Note 3 5 3 2 2" xfId="10215" xr:uid="{00000000-0005-0000-0000-0000E7270000}"/>
    <cellStyle name="Note 3 5 3 2 2 2" xfId="10216" xr:uid="{00000000-0005-0000-0000-0000E8270000}"/>
    <cellStyle name="Note 3 5 3 2 2 3" xfId="10217" xr:uid="{00000000-0005-0000-0000-0000E9270000}"/>
    <cellStyle name="Note 3 5 3 2 2 4" xfId="10218" xr:uid="{00000000-0005-0000-0000-0000EA270000}"/>
    <cellStyle name="Note 3 5 3 2 3" xfId="10219" xr:uid="{00000000-0005-0000-0000-0000EB270000}"/>
    <cellStyle name="Note 3 5 3 2 4" xfId="10220" xr:uid="{00000000-0005-0000-0000-0000EC270000}"/>
    <cellStyle name="Note 3 5 3 2 5" xfId="10221" xr:uid="{00000000-0005-0000-0000-0000ED270000}"/>
    <cellStyle name="Note 3 5 3 3" xfId="10222" xr:uid="{00000000-0005-0000-0000-0000EE270000}"/>
    <cellStyle name="Note 3 5 3 3 2" xfId="10223" xr:uid="{00000000-0005-0000-0000-0000EF270000}"/>
    <cellStyle name="Note 3 5 3 3 3" xfId="10224" xr:uid="{00000000-0005-0000-0000-0000F0270000}"/>
    <cellStyle name="Note 3 5 3 3 4" xfId="10225" xr:uid="{00000000-0005-0000-0000-0000F1270000}"/>
    <cellStyle name="Note 3 5 3 4" xfId="10226" xr:uid="{00000000-0005-0000-0000-0000F2270000}"/>
    <cellStyle name="Note 3 5 3 5" xfId="10227" xr:uid="{00000000-0005-0000-0000-0000F3270000}"/>
    <cellStyle name="Note 3 5 3 6" xfId="10228" xr:uid="{00000000-0005-0000-0000-0000F4270000}"/>
    <cellStyle name="Note 3 5 4" xfId="10229" xr:uid="{00000000-0005-0000-0000-0000F5270000}"/>
    <cellStyle name="Note 3 5 4 2" xfId="10230" xr:uid="{00000000-0005-0000-0000-0000F6270000}"/>
    <cellStyle name="Note 3 5 4 2 2" xfId="10231" xr:uid="{00000000-0005-0000-0000-0000F7270000}"/>
    <cellStyle name="Note 3 5 4 2 3" xfId="10232" xr:uid="{00000000-0005-0000-0000-0000F8270000}"/>
    <cellStyle name="Note 3 5 4 2 4" xfId="10233" xr:uid="{00000000-0005-0000-0000-0000F9270000}"/>
    <cellStyle name="Note 3 5 4 3" xfId="10234" xr:uid="{00000000-0005-0000-0000-0000FA270000}"/>
    <cellStyle name="Note 3 5 4 4" xfId="10235" xr:uid="{00000000-0005-0000-0000-0000FB270000}"/>
    <cellStyle name="Note 3 5 4 5" xfId="10236" xr:uid="{00000000-0005-0000-0000-0000FC270000}"/>
    <cellStyle name="Note 3 5 5" xfId="10237" xr:uid="{00000000-0005-0000-0000-0000FD270000}"/>
    <cellStyle name="Note 3 5 5 2" xfId="10238" xr:uid="{00000000-0005-0000-0000-0000FE270000}"/>
    <cellStyle name="Note 3 5 5 2 2" xfId="10239" xr:uid="{00000000-0005-0000-0000-0000FF270000}"/>
    <cellStyle name="Note 3 5 5 2 3" xfId="10240" xr:uid="{00000000-0005-0000-0000-000000280000}"/>
    <cellStyle name="Note 3 5 5 2 4" xfId="10241" xr:uid="{00000000-0005-0000-0000-000001280000}"/>
    <cellStyle name="Note 3 5 5 3" xfId="10242" xr:uid="{00000000-0005-0000-0000-000002280000}"/>
    <cellStyle name="Note 3 5 5 4" xfId="10243" xr:uid="{00000000-0005-0000-0000-000003280000}"/>
    <cellStyle name="Note 3 5 5 5" xfId="10244" xr:uid="{00000000-0005-0000-0000-000004280000}"/>
    <cellStyle name="Note 3 5 6" xfId="10245" xr:uid="{00000000-0005-0000-0000-000005280000}"/>
    <cellStyle name="Note 3 5 6 2" xfId="10246" xr:uid="{00000000-0005-0000-0000-000006280000}"/>
    <cellStyle name="Note 3 5 6 3" xfId="10247" xr:uid="{00000000-0005-0000-0000-000007280000}"/>
    <cellStyle name="Note 3 5 6 4" xfId="10248" xr:uid="{00000000-0005-0000-0000-000008280000}"/>
    <cellStyle name="Note 3 5 7" xfId="10249" xr:uid="{00000000-0005-0000-0000-000009280000}"/>
    <cellStyle name="Note 3 5 8" xfId="10250" xr:uid="{00000000-0005-0000-0000-00000A280000}"/>
    <cellStyle name="Note 3 5 9" xfId="10251" xr:uid="{00000000-0005-0000-0000-00000B280000}"/>
    <cellStyle name="Note 3 6" xfId="10252" xr:uid="{00000000-0005-0000-0000-00000C280000}"/>
    <cellStyle name="Note 3 7" xfId="10253" xr:uid="{00000000-0005-0000-0000-00000D280000}"/>
    <cellStyle name="Note 3 7 2" xfId="10254" xr:uid="{00000000-0005-0000-0000-00000E280000}"/>
    <cellStyle name="Note 3 7 2 2" xfId="10255" xr:uid="{00000000-0005-0000-0000-00000F280000}"/>
    <cellStyle name="Note 3 7 2 2 2" xfId="10256" xr:uid="{00000000-0005-0000-0000-000010280000}"/>
    <cellStyle name="Note 3 7 2 2 2 2" xfId="10257" xr:uid="{00000000-0005-0000-0000-000011280000}"/>
    <cellStyle name="Note 3 7 2 2 2 3" xfId="10258" xr:uid="{00000000-0005-0000-0000-000012280000}"/>
    <cellStyle name="Note 3 7 2 2 2 4" xfId="10259" xr:uid="{00000000-0005-0000-0000-000013280000}"/>
    <cellStyle name="Note 3 7 2 2 3" xfId="10260" xr:uid="{00000000-0005-0000-0000-000014280000}"/>
    <cellStyle name="Note 3 7 2 2 4" xfId="10261" xr:uid="{00000000-0005-0000-0000-000015280000}"/>
    <cellStyle name="Note 3 7 2 2 5" xfId="10262" xr:uid="{00000000-0005-0000-0000-000016280000}"/>
    <cellStyle name="Note 3 7 2 3" xfId="10263" xr:uid="{00000000-0005-0000-0000-000017280000}"/>
    <cellStyle name="Note 3 7 2 3 2" xfId="10264" xr:uid="{00000000-0005-0000-0000-000018280000}"/>
    <cellStyle name="Note 3 7 2 3 3" xfId="10265" xr:uid="{00000000-0005-0000-0000-000019280000}"/>
    <cellStyle name="Note 3 7 2 3 4" xfId="10266" xr:uid="{00000000-0005-0000-0000-00001A280000}"/>
    <cellStyle name="Note 3 7 2 4" xfId="10267" xr:uid="{00000000-0005-0000-0000-00001B280000}"/>
    <cellStyle name="Note 3 7 2 5" xfId="10268" xr:uid="{00000000-0005-0000-0000-00001C280000}"/>
    <cellStyle name="Note 3 7 2 6" xfId="10269" xr:uid="{00000000-0005-0000-0000-00001D280000}"/>
    <cellStyle name="Note 3 7 3" xfId="10270" xr:uid="{00000000-0005-0000-0000-00001E280000}"/>
    <cellStyle name="Note 3 7 3 2" xfId="10271" xr:uid="{00000000-0005-0000-0000-00001F280000}"/>
    <cellStyle name="Note 3 7 3 2 2" xfId="10272" xr:uid="{00000000-0005-0000-0000-000020280000}"/>
    <cellStyle name="Note 3 7 3 2 3" xfId="10273" xr:uid="{00000000-0005-0000-0000-000021280000}"/>
    <cellStyle name="Note 3 7 3 2 4" xfId="10274" xr:uid="{00000000-0005-0000-0000-000022280000}"/>
    <cellStyle name="Note 3 7 3 3" xfId="10275" xr:uid="{00000000-0005-0000-0000-000023280000}"/>
    <cellStyle name="Note 3 7 3 4" xfId="10276" xr:uid="{00000000-0005-0000-0000-000024280000}"/>
    <cellStyle name="Note 3 7 3 5" xfId="10277" xr:uid="{00000000-0005-0000-0000-000025280000}"/>
    <cellStyle name="Note 3 7 4" xfId="10278" xr:uid="{00000000-0005-0000-0000-000026280000}"/>
    <cellStyle name="Note 3 7 4 2" xfId="10279" xr:uid="{00000000-0005-0000-0000-000027280000}"/>
    <cellStyle name="Note 3 7 4 2 2" xfId="10280" xr:uid="{00000000-0005-0000-0000-000028280000}"/>
    <cellStyle name="Note 3 7 4 2 3" xfId="10281" xr:uid="{00000000-0005-0000-0000-000029280000}"/>
    <cellStyle name="Note 3 7 4 2 4" xfId="10282" xr:uid="{00000000-0005-0000-0000-00002A280000}"/>
    <cellStyle name="Note 3 7 4 3" xfId="10283" xr:uid="{00000000-0005-0000-0000-00002B280000}"/>
    <cellStyle name="Note 3 7 4 4" xfId="10284" xr:uid="{00000000-0005-0000-0000-00002C280000}"/>
    <cellStyle name="Note 3 7 4 5" xfId="10285" xr:uid="{00000000-0005-0000-0000-00002D280000}"/>
    <cellStyle name="Note 3 7 5" xfId="10286" xr:uid="{00000000-0005-0000-0000-00002E280000}"/>
    <cellStyle name="Note 3 7 5 2" xfId="10287" xr:uid="{00000000-0005-0000-0000-00002F280000}"/>
    <cellStyle name="Note 3 7 5 3" xfId="10288" xr:uid="{00000000-0005-0000-0000-000030280000}"/>
    <cellStyle name="Note 3 7 5 4" xfId="10289" xr:uid="{00000000-0005-0000-0000-000031280000}"/>
    <cellStyle name="Note 3 7 6" xfId="10290" xr:uid="{00000000-0005-0000-0000-000032280000}"/>
    <cellStyle name="Note 3 7 7" xfId="10291" xr:uid="{00000000-0005-0000-0000-000033280000}"/>
    <cellStyle name="Note 3 7 8" xfId="10292" xr:uid="{00000000-0005-0000-0000-000034280000}"/>
    <cellStyle name="Note 3 8" xfId="10293" xr:uid="{00000000-0005-0000-0000-000035280000}"/>
    <cellStyle name="Note 3 8 2" xfId="10294" xr:uid="{00000000-0005-0000-0000-000036280000}"/>
    <cellStyle name="Note 3 8 2 2" xfId="10295" xr:uid="{00000000-0005-0000-0000-000037280000}"/>
    <cellStyle name="Note 3 8 2 2 2" xfId="10296" xr:uid="{00000000-0005-0000-0000-000038280000}"/>
    <cellStyle name="Note 3 8 2 2 2 2" xfId="10297" xr:uid="{00000000-0005-0000-0000-000039280000}"/>
    <cellStyle name="Note 3 8 2 2 2 3" xfId="10298" xr:uid="{00000000-0005-0000-0000-00003A280000}"/>
    <cellStyle name="Note 3 8 2 2 2 4" xfId="10299" xr:uid="{00000000-0005-0000-0000-00003B280000}"/>
    <cellStyle name="Note 3 8 2 2 3" xfId="10300" xr:uid="{00000000-0005-0000-0000-00003C280000}"/>
    <cellStyle name="Note 3 8 2 2 4" xfId="10301" xr:uid="{00000000-0005-0000-0000-00003D280000}"/>
    <cellStyle name="Note 3 8 2 2 5" xfId="10302" xr:uid="{00000000-0005-0000-0000-00003E280000}"/>
    <cellStyle name="Note 3 8 2 3" xfId="10303" xr:uid="{00000000-0005-0000-0000-00003F280000}"/>
    <cellStyle name="Note 3 8 2 3 2" xfId="10304" xr:uid="{00000000-0005-0000-0000-000040280000}"/>
    <cellStyle name="Note 3 8 2 3 3" xfId="10305" xr:uid="{00000000-0005-0000-0000-000041280000}"/>
    <cellStyle name="Note 3 8 2 3 4" xfId="10306" xr:uid="{00000000-0005-0000-0000-000042280000}"/>
    <cellStyle name="Note 3 8 2 4" xfId="10307" xr:uid="{00000000-0005-0000-0000-000043280000}"/>
    <cellStyle name="Note 3 8 2 5" xfId="10308" xr:uid="{00000000-0005-0000-0000-000044280000}"/>
    <cellStyle name="Note 3 8 2 6" xfId="10309" xr:uid="{00000000-0005-0000-0000-000045280000}"/>
    <cellStyle name="Note 3 8 3" xfId="10310" xr:uid="{00000000-0005-0000-0000-000046280000}"/>
    <cellStyle name="Note 3 8 3 2" xfId="10311" xr:uid="{00000000-0005-0000-0000-000047280000}"/>
    <cellStyle name="Note 3 8 3 2 2" xfId="10312" xr:uid="{00000000-0005-0000-0000-000048280000}"/>
    <cellStyle name="Note 3 8 3 2 3" xfId="10313" xr:uid="{00000000-0005-0000-0000-000049280000}"/>
    <cellStyle name="Note 3 8 3 2 4" xfId="10314" xr:uid="{00000000-0005-0000-0000-00004A280000}"/>
    <cellStyle name="Note 3 8 3 3" xfId="10315" xr:uid="{00000000-0005-0000-0000-00004B280000}"/>
    <cellStyle name="Note 3 8 3 4" xfId="10316" xr:uid="{00000000-0005-0000-0000-00004C280000}"/>
    <cellStyle name="Note 3 8 3 5" xfId="10317" xr:uid="{00000000-0005-0000-0000-00004D280000}"/>
    <cellStyle name="Note 3 8 4" xfId="10318" xr:uid="{00000000-0005-0000-0000-00004E280000}"/>
    <cellStyle name="Note 3 8 4 2" xfId="10319" xr:uid="{00000000-0005-0000-0000-00004F280000}"/>
    <cellStyle name="Note 3 8 4 2 2" xfId="10320" xr:uid="{00000000-0005-0000-0000-000050280000}"/>
    <cellStyle name="Note 3 8 4 2 3" xfId="10321" xr:uid="{00000000-0005-0000-0000-000051280000}"/>
    <cellStyle name="Note 3 8 4 2 4" xfId="10322" xr:uid="{00000000-0005-0000-0000-000052280000}"/>
    <cellStyle name="Note 3 8 4 3" xfId="10323" xr:uid="{00000000-0005-0000-0000-000053280000}"/>
    <cellStyle name="Note 3 8 4 4" xfId="10324" xr:uid="{00000000-0005-0000-0000-000054280000}"/>
    <cellStyle name="Note 3 8 4 5" xfId="10325" xr:uid="{00000000-0005-0000-0000-000055280000}"/>
    <cellStyle name="Note 3 8 5" xfId="10326" xr:uid="{00000000-0005-0000-0000-000056280000}"/>
    <cellStyle name="Note 3 8 5 2" xfId="10327" xr:uid="{00000000-0005-0000-0000-000057280000}"/>
    <cellStyle name="Note 3 8 5 3" xfId="10328" xr:uid="{00000000-0005-0000-0000-000058280000}"/>
    <cellStyle name="Note 3 8 5 4" xfId="10329" xr:uid="{00000000-0005-0000-0000-000059280000}"/>
    <cellStyle name="Note 3 8 6" xfId="10330" xr:uid="{00000000-0005-0000-0000-00005A280000}"/>
    <cellStyle name="Note 3 8 7" xfId="10331" xr:uid="{00000000-0005-0000-0000-00005B280000}"/>
    <cellStyle name="Note 3 8 8" xfId="10332" xr:uid="{00000000-0005-0000-0000-00005C280000}"/>
    <cellStyle name="Note 3 9" xfId="10333" xr:uid="{00000000-0005-0000-0000-00005D280000}"/>
    <cellStyle name="Note 3 9 2" xfId="10334" xr:uid="{00000000-0005-0000-0000-00005E280000}"/>
    <cellStyle name="Note 3 9 2 2" xfId="10335" xr:uid="{00000000-0005-0000-0000-00005F280000}"/>
    <cellStyle name="Note 3 9 2 2 2" xfId="10336" xr:uid="{00000000-0005-0000-0000-000060280000}"/>
    <cellStyle name="Note 3 9 2 2 3" xfId="10337" xr:uid="{00000000-0005-0000-0000-000061280000}"/>
    <cellStyle name="Note 3 9 2 2 4" xfId="10338" xr:uid="{00000000-0005-0000-0000-000062280000}"/>
    <cellStyle name="Note 3 9 2 3" xfId="10339" xr:uid="{00000000-0005-0000-0000-000063280000}"/>
    <cellStyle name="Note 3 9 2 4" xfId="10340" xr:uid="{00000000-0005-0000-0000-000064280000}"/>
    <cellStyle name="Note 3 9 2 5" xfId="10341" xr:uid="{00000000-0005-0000-0000-000065280000}"/>
    <cellStyle name="Note 3 9 3" xfId="10342" xr:uid="{00000000-0005-0000-0000-000066280000}"/>
    <cellStyle name="Note 3 9 3 2" xfId="10343" xr:uid="{00000000-0005-0000-0000-000067280000}"/>
    <cellStyle name="Note 3 9 3 3" xfId="10344" xr:uid="{00000000-0005-0000-0000-000068280000}"/>
    <cellStyle name="Note 3 9 3 4" xfId="10345" xr:uid="{00000000-0005-0000-0000-000069280000}"/>
    <cellStyle name="Note 3 9 4" xfId="10346" xr:uid="{00000000-0005-0000-0000-00006A280000}"/>
    <cellStyle name="Note 3 9 5" xfId="10347" xr:uid="{00000000-0005-0000-0000-00006B280000}"/>
    <cellStyle name="Note 3 9 6" xfId="10348" xr:uid="{00000000-0005-0000-0000-00006C280000}"/>
    <cellStyle name="Note 4" xfId="10349" xr:uid="{00000000-0005-0000-0000-00006D280000}"/>
    <cellStyle name="Note 4 2" xfId="10350" xr:uid="{00000000-0005-0000-0000-00006E280000}"/>
    <cellStyle name="Note 5" xfId="10351" xr:uid="{00000000-0005-0000-0000-00006F280000}"/>
    <cellStyle name="Note 5 10" xfId="10352" xr:uid="{00000000-0005-0000-0000-000070280000}"/>
    <cellStyle name="Note 5 10 2" xfId="10353" xr:uid="{00000000-0005-0000-0000-000071280000}"/>
    <cellStyle name="Note 5 10 3" xfId="10354" xr:uid="{00000000-0005-0000-0000-000072280000}"/>
    <cellStyle name="Note 5 10 4" xfId="10355" xr:uid="{00000000-0005-0000-0000-000073280000}"/>
    <cellStyle name="Note 5 11" xfId="10356" xr:uid="{00000000-0005-0000-0000-000074280000}"/>
    <cellStyle name="Note 5 12" xfId="10357" xr:uid="{00000000-0005-0000-0000-000075280000}"/>
    <cellStyle name="Note 5 13" xfId="10358" xr:uid="{00000000-0005-0000-0000-000076280000}"/>
    <cellStyle name="Note 5 2" xfId="10359" xr:uid="{00000000-0005-0000-0000-000077280000}"/>
    <cellStyle name="Note 5 2 10" xfId="10360" xr:uid="{00000000-0005-0000-0000-000078280000}"/>
    <cellStyle name="Note 5 2 2" xfId="10361" xr:uid="{00000000-0005-0000-0000-000079280000}"/>
    <cellStyle name="Note 5 2 2 2" xfId="10362" xr:uid="{00000000-0005-0000-0000-00007A280000}"/>
    <cellStyle name="Note 5 2 2 2 2" xfId="10363" xr:uid="{00000000-0005-0000-0000-00007B280000}"/>
    <cellStyle name="Note 5 2 2 2 2 2" xfId="10364" xr:uid="{00000000-0005-0000-0000-00007C280000}"/>
    <cellStyle name="Note 5 2 2 2 2 2 2" xfId="10365" xr:uid="{00000000-0005-0000-0000-00007D280000}"/>
    <cellStyle name="Note 5 2 2 2 2 2 2 2" xfId="10366" xr:uid="{00000000-0005-0000-0000-00007E280000}"/>
    <cellStyle name="Note 5 2 2 2 2 2 2 3" xfId="10367" xr:uid="{00000000-0005-0000-0000-00007F280000}"/>
    <cellStyle name="Note 5 2 2 2 2 2 2 4" xfId="10368" xr:uid="{00000000-0005-0000-0000-000080280000}"/>
    <cellStyle name="Note 5 2 2 2 2 2 3" xfId="10369" xr:uid="{00000000-0005-0000-0000-000081280000}"/>
    <cellStyle name="Note 5 2 2 2 2 2 4" xfId="10370" xr:uid="{00000000-0005-0000-0000-000082280000}"/>
    <cellStyle name="Note 5 2 2 2 2 2 5" xfId="10371" xr:uid="{00000000-0005-0000-0000-000083280000}"/>
    <cellStyle name="Note 5 2 2 2 2 3" xfId="10372" xr:uid="{00000000-0005-0000-0000-000084280000}"/>
    <cellStyle name="Note 5 2 2 2 2 3 2" xfId="10373" xr:uid="{00000000-0005-0000-0000-000085280000}"/>
    <cellStyle name="Note 5 2 2 2 2 3 3" xfId="10374" xr:uid="{00000000-0005-0000-0000-000086280000}"/>
    <cellStyle name="Note 5 2 2 2 2 3 4" xfId="10375" xr:uid="{00000000-0005-0000-0000-000087280000}"/>
    <cellStyle name="Note 5 2 2 2 2 4" xfId="10376" xr:uid="{00000000-0005-0000-0000-000088280000}"/>
    <cellStyle name="Note 5 2 2 2 2 5" xfId="10377" xr:uid="{00000000-0005-0000-0000-000089280000}"/>
    <cellStyle name="Note 5 2 2 2 2 6" xfId="10378" xr:uid="{00000000-0005-0000-0000-00008A280000}"/>
    <cellStyle name="Note 5 2 2 2 3" xfId="10379" xr:uid="{00000000-0005-0000-0000-00008B280000}"/>
    <cellStyle name="Note 5 2 2 2 3 2" xfId="10380" xr:uid="{00000000-0005-0000-0000-00008C280000}"/>
    <cellStyle name="Note 5 2 2 2 3 2 2" xfId="10381" xr:uid="{00000000-0005-0000-0000-00008D280000}"/>
    <cellStyle name="Note 5 2 2 2 3 2 3" xfId="10382" xr:uid="{00000000-0005-0000-0000-00008E280000}"/>
    <cellStyle name="Note 5 2 2 2 3 2 4" xfId="10383" xr:uid="{00000000-0005-0000-0000-00008F280000}"/>
    <cellStyle name="Note 5 2 2 2 3 3" xfId="10384" xr:uid="{00000000-0005-0000-0000-000090280000}"/>
    <cellStyle name="Note 5 2 2 2 3 4" xfId="10385" xr:uid="{00000000-0005-0000-0000-000091280000}"/>
    <cellStyle name="Note 5 2 2 2 3 5" xfId="10386" xr:uid="{00000000-0005-0000-0000-000092280000}"/>
    <cellStyle name="Note 5 2 2 2 4" xfId="10387" xr:uid="{00000000-0005-0000-0000-000093280000}"/>
    <cellStyle name="Note 5 2 2 2 4 2" xfId="10388" xr:uid="{00000000-0005-0000-0000-000094280000}"/>
    <cellStyle name="Note 5 2 2 2 4 2 2" xfId="10389" xr:uid="{00000000-0005-0000-0000-000095280000}"/>
    <cellStyle name="Note 5 2 2 2 4 2 3" xfId="10390" xr:uid="{00000000-0005-0000-0000-000096280000}"/>
    <cellStyle name="Note 5 2 2 2 4 2 4" xfId="10391" xr:uid="{00000000-0005-0000-0000-000097280000}"/>
    <cellStyle name="Note 5 2 2 2 4 3" xfId="10392" xr:uid="{00000000-0005-0000-0000-000098280000}"/>
    <cellStyle name="Note 5 2 2 2 4 4" xfId="10393" xr:uid="{00000000-0005-0000-0000-000099280000}"/>
    <cellStyle name="Note 5 2 2 2 4 5" xfId="10394" xr:uid="{00000000-0005-0000-0000-00009A280000}"/>
    <cellStyle name="Note 5 2 2 2 5" xfId="10395" xr:uid="{00000000-0005-0000-0000-00009B280000}"/>
    <cellStyle name="Note 5 2 2 2 5 2" xfId="10396" xr:uid="{00000000-0005-0000-0000-00009C280000}"/>
    <cellStyle name="Note 5 2 2 2 5 3" xfId="10397" xr:uid="{00000000-0005-0000-0000-00009D280000}"/>
    <cellStyle name="Note 5 2 2 2 5 4" xfId="10398" xr:uid="{00000000-0005-0000-0000-00009E280000}"/>
    <cellStyle name="Note 5 2 2 2 6" xfId="10399" xr:uid="{00000000-0005-0000-0000-00009F280000}"/>
    <cellStyle name="Note 5 2 2 2 7" xfId="10400" xr:uid="{00000000-0005-0000-0000-0000A0280000}"/>
    <cellStyle name="Note 5 2 2 2 8" xfId="10401" xr:uid="{00000000-0005-0000-0000-0000A1280000}"/>
    <cellStyle name="Note 5 2 2 3" xfId="10402" xr:uid="{00000000-0005-0000-0000-0000A2280000}"/>
    <cellStyle name="Note 5 2 2 3 2" xfId="10403" xr:uid="{00000000-0005-0000-0000-0000A3280000}"/>
    <cellStyle name="Note 5 2 2 3 2 2" xfId="10404" xr:uid="{00000000-0005-0000-0000-0000A4280000}"/>
    <cellStyle name="Note 5 2 2 3 2 2 2" xfId="10405" xr:uid="{00000000-0005-0000-0000-0000A5280000}"/>
    <cellStyle name="Note 5 2 2 3 2 2 3" xfId="10406" xr:uid="{00000000-0005-0000-0000-0000A6280000}"/>
    <cellStyle name="Note 5 2 2 3 2 2 4" xfId="10407" xr:uid="{00000000-0005-0000-0000-0000A7280000}"/>
    <cellStyle name="Note 5 2 2 3 2 3" xfId="10408" xr:uid="{00000000-0005-0000-0000-0000A8280000}"/>
    <cellStyle name="Note 5 2 2 3 2 4" xfId="10409" xr:uid="{00000000-0005-0000-0000-0000A9280000}"/>
    <cellStyle name="Note 5 2 2 3 2 5" xfId="10410" xr:uid="{00000000-0005-0000-0000-0000AA280000}"/>
    <cellStyle name="Note 5 2 2 3 3" xfId="10411" xr:uid="{00000000-0005-0000-0000-0000AB280000}"/>
    <cellStyle name="Note 5 2 2 3 3 2" xfId="10412" xr:uid="{00000000-0005-0000-0000-0000AC280000}"/>
    <cellStyle name="Note 5 2 2 3 3 3" xfId="10413" xr:uid="{00000000-0005-0000-0000-0000AD280000}"/>
    <cellStyle name="Note 5 2 2 3 3 4" xfId="10414" xr:uid="{00000000-0005-0000-0000-0000AE280000}"/>
    <cellStyle name="Note 5 2 2 3 4" xfId="10415" xr:uid="{00000000-0005-0000-0000-0000AF280000}"/>
    <cellStyle name="Note 5 2 2 3 5" xfId="10416" xr:uid="{00000000-0005-0000-0000-0000B0280000}"/>
    <cellStyle name="Note 5 2 2 3 6" xfId="10417" xr:uid="{00000000-0005-0000-0000-0000B1280000}"/>
    <cellStyle name="Note 5 2 2 4" xfId="10418" xr:uid="{00000000-0005-0000-0000-0000B2280000}"/>
    <cellStyle name="Note 5 2 2 4 2" xfId="10419" xr:uid="{00000000-0005-0000-0000-0000B3280000}"/>
    <cellStyle name="Note 5 2 2 4 2 2" xfId="10420" xr:uid="{00000000-0005-0000-0000-0000B4280000}"/>
    <cellStyle name="Note 5 2 2 4 2 3" xfId="10421" xr:uid="{00000000-0005-0000-0000-0000B5280000}"/>
    <cellStyle name="Note 5 2 2 4 2 4" xfId="10422" xr:uid="{00000000-0005-0000-0000-0000B6280000}"/>
    <cellStyle name="Note 5 2 2 4 3" xfId="10423" xr:uid="{00000000-0005-0000-0000-0000B7280000}"/>
    <cellStyle name="Note 5 2 2 4 4" xfId="10424" xr:uid="{00000000-0005-0000-0000-0000B8280000}"/>
    <cellStyle name="Note 5 2 2 4 5" xfId="10425" xr:uid="{00000000-0005-0000-0000-0000B9280000}"/>
    <cellStyle name="Note 5 2 2 5" xfId="10426" xr:uid="{00000000-0005-0000-0000-0000BA280000}"/>
    <cellStyle name="Note 5 2 2 5 2" xfId="10427" xr:uid="{00000000-0005-0000-0000-0000BB280000}"/>
    <cellStyle name="Note 5 2 2 5 2 2" xfId="10428" xr:uid="{00000000-0005-0000-0000-0000BC280000}"/>
    <cellStyle name="Note 5 2 2 5 2 3" xfId="10429" xr:uid="{00000000-0005-0000-0000-0000BD280000}"/>
    <cellStyle name="Note 5 2 2 5 2 4" xfId="10430" xr:uid="{00000000-0005-0000-0000-0000BE280000}"/>
    <cellStyle name="Note 5 2 2 5 3" xfId="10431" xr:uid="{00000000-0005-0000-0000-0000BF280000}"/>
    <cellStyle name="Note 5 2 2 5 4" xfId="10432" xr:uid="{00000000-0005-0000-0000-0000C0280000}"/>
    <cellStyle name="Note 5 2 2 5 5" xfId="10433" xr:uid="{00000000-0005-0000-0000-0000C1280000}"/>
    <cellStyle name="Note 5 2 2 6" xfId="10434" xr:uid="{00000000-0005-0000-0000-0000C2280000}"/>
    <cellStyle name="Note 5 2 2 6 2" xfId="10435" xr:uid="{00000000-0005-0000-0000-0000C3280000}"/>
    <cellStyle name="Note 5 2 2 6 3" xfId="10436" xr:uid="{00000000-0005-0000-0000-0000C4280000}"/>
    <cellStyle name="Note 5 2 2 6 4" xfId="10437" xr:uid="{00000000-0005-0000-0000-0000C5280000}"/>
    <cellStyle name="Note 5 2 2 7" xfId="10438" xr:uid="{00000000-0005-0000-0000-0000C6280000}"/>
    <cellStyle name="Note 5 2 2 8" xfId="10439" xr:uid="{00000000-0005-0000-0000-0000C7280000}"/>
    <cellStyle name="Note 5 2 2 9" xfId="10440" xr:uid="{00000000-0005-0000-0000-0000C8280000}"/>
    <cellStyle name="Note 5 2 3" xfId="10441" xr:uid="{00000000-0005-0000-0000-0000C9280000}"/>
    <cellStyle name="Note 5 2 3 2" xfId="10442" xr:uid="{00000000-0005-0000-0000-0000CA280000}"/>
    <cellStyle name="Note 5 2 3 2 2" xfId="10443" xr:uid="{00000000-0005-0000-0000-0000CB280000}"/>
    <cellStyle name="Note 5 2 3 2 2 2" xfId="10444" xr:uid="{00000000-0005-0000-0000-0000CC280000}"/>
    <cellStyle name="Note 5 2 3 2 2 2 2" xfId="10445" xr:uid="{00000000-0005-0000-0000-0000CD280000}"/>
    <cellStyle name="Note 5 2 3 2 2 2 3" xfId="10446" xr:uid="{00000000-0005-0000-0000-0000CE280000}"/>
    <cellStyle name="Note 5 2 3 2 2 2 4" xfId="10447" xr:uid="{00000000-0005-0000-0000-0000CF280000}"/>
    <cellStyle name="Note 5 2 3 2 2 3" xfId="10448" xr:uid="{00000000-0005-0000-0000-0000D0280000}"/>
    <cellStyle name="Note 5 2 3 2 2 4" xfId="10449" xr:uid="{00000000-0005-0000-0000-0000D1280000}"/>
    <cellStyle name="Note 5 2 3 2 2 5" xfId="10450" xr:uid="{00000000-0005-0000-0000-0000D2280000}"/>
    <cellStyle name="Note 5 2 3 2 3" xfId="10451" xr:uid="{00000000-0005-0000-0000-0000D3280000}"/>
    <cellStyle name="Note 5 2 3 2 3 2" xfId="10452" xr:uid="{00000000-0005-0000-0000-0000D4280000}"/>
    <cellStyle name="Note 5 2 3 2 3 3" xfId="10453" xr:uid="{00000000-0005-0000-0000-0000D5280000}"/>
    <cellStyle name="Note 5 2 3 2 3 4" xfId="10454" xr:uid="{00000000-0005-0000-0000-0000D6280000}"/>
    <cellStyle name="Note 5 2 3 2 4" xfId="10455" xr:uid="{00000000-0005-0000-0000-0000D7280000}"/>
    <cellStyle name="Note 5 2 3 2 5" xfId="10456" xr:uid="{00000000-0005-0000-0000-0000D8280000}"/>
    <cellStyle name="Note 5 2 3 2 6" xfId="10457" xr:uid="{00000000-0005-0000-0000-0000D9280000}"/>
    <cellStyle name="Note 5 2 3 3" xfId="10458" xr:uid="{00000000-0005-0000-0000-0000DA280000}"/>
    <cellStyle name="Note 5 2 3 3 2" xfId="10459" xr:uid="{00000000-0005-0000-0000-0000DB280000}"/>
    <cellStyle name="Note 5 2 3 3 2 2" xfId="10460" xr:uid="{00000000-0005-0000-0000-0000DC280000}"/>
    <cellStyle name="Note 5 2 3 3 2 3" xfId="10461" xr:uid="{00000000-0005-0000-0000-0000DD280000}"/>
    <cellStyle name="Note 5 2 3 3 2 4" xfId="10462" xr:uid="{00000000-0005-0000-0000-0000DE280000}"/>
    <cellStyle name="Note 5 2 3 3 3" xfId="10463" xr:uid="{00000000-0005-0000-0000-0000DF280000}"/>
    <cellStyle name="Note 5 2 3 3 4" xfId="10464" xr:uid="{00000000-0005-0000-0000-0000E0280000}"/>
    <cellStyle name="Note 5 2 3 3 5" xfId="10465" xr:uid="{00000000-0005-0000-0000-0000E1280000}"/>
    <cellStyle name="Note 5 2 3 4" xfId="10466" xr:uid="{00000000-0005-0000-0000-0000E2280000}"/>
    <cellStyle name="Note 5 2 3 4 2" xfId="10467" xr:uid="{00000000-0005-0000-0000-0000E3280000}"/>
    <cellStyle name="Note 5 2 3 4 2 2" xfId="10468" xr:uid="{00000000-0005-0000-0000-0000E4280000}"/>
    <cellStyle name="Note 5 2 3 4 2 3" xfId="10469" xr:uid="{00000000-0005-0000-0000-0000E5280000}"/>
    <cellStyle name="Note 5 2 3 4 2 4" xfId="10470" xr:uid="{00000000-0005-0000-0000-0000E6280000}"/>
    <cellStyle name="Note 5 2 3 4 3" xfId="10471" xr:uid="{00000000-0005-0000-0000-0000E7280000}"/>
    <cellStyle name="Note 5 2 3 4 4" xfId="10472" xr:uid="{00000000-0005-0000-0000-0000E8280000}"/>
    <cellStyle name="Note 5 2 3 4 5" xfId="10473" xr:uid="{00000000-0005-0000-0000-0000E9280000}"/>
    <cellStyle name="Note 5 2 3 5" xfId="10474" xr:uid="{00000000-0005-0000-0000-0000EA280000}"/>
    <cellStyle name="Note 5 2 3 5 2" xfId="10475" xr:uid="{00000000-0005-0000-0000-0000EB280000}"/>
    <cellStyle name="Note 5 2 3 5 3" xfId="10476" xr:uid="{00000000-0005-0000-0000-0000EC280000}"/>
    <cellStyle name="Note 5 2 3 5 4" xfId="10477" xr:uid="{00000000-0005-0000-0000-0000ED280000}"/>
    <cellStyle name="Note 5 2 3 6" xfId="10478" xr:uid="{00000000-0005-0000-0000-0000EE280000}"/>
    <cellStyle name="Note 5 2 3 7" xfId="10479" xr:uid="{00000000-0005-0000-0000-0000EF280000}"/>
    <cellStyle name="Note 5 2 3 8" xfId="10480" xr:uid="{00000000-0005-0000-0000-0000F0280000}"/>
    <cellStyle name="Note 5 2 4" xfId="10481" xr:uid="{00000000-0005-0000-0000-0000F1280000}"/>
    <cellStyle name="Note 5 2 4 2" xfId="10482" xr:uid="{00000000-0005-0000-0000-0000F2280000}"/>
    <cellStyle name="Note 5 2 4 2 2" xfId="10483" xr:uid="{00000000-0005-0000-0000-0000F3280000}"/>
    <cellStyle name="Note 5 2 4 2 2 2" xfId="10484" xr:uid="{00000000-0005-0000-0000-0000F4280000}"/>
    <cellStyle name="Note 5 2 4 2 2 3" xfId="10485" xr:uid="{00000000-0005-0000-0000-0000F5280000}"/>
    <cellStyle name="Note 5 2 4 2 2 4" xfId="10486" xr:uid="{00000000-0005-0000-0000-0000F6280000}"/>
    <cellStyle name="Note 5 2 4 2 3" xfId="10487" xr:uid="{00000000-0005-0000-0000-0000F7280000}"/>
    <cellStyle name="Note 5 2 4 2 4" xfId="10488" xr:uid="{00000000-0005-0000-0000-0000F8280000}"/>
    <cellStyle name="Note 5 2 4 2 5" xfId="10489" xr:uid="{00000000-0005-0000-0000-0000F9280000}"/>
    <cellStyle name="Note 5 2 4 3" xfId="10490" xr:uid="{00000000-0005-0000-0000-0000FA280000}"/>
    <cellStyle name="Note 5 2 4 3 2" xfId="10491" xr:uid="{00000000-0005-0000-0000-0000FB280000}"/>
    <cellStyle name="Note 5 2 4 3 3" xfId="10492" xr:uid="{00000000-0005-0000-0000-0000FC280000}"/>
    <cellStyle name="Note 5 2 4 3 4" xfId="10493" xr:uid="{00000000-0005-0000-0000-0000FD280000}"/>
    <cellStyle name="Note 5 2 4 4" xfId="10494" xr:uid="{00000000-0005-0000-0000-0000FE280000}"/>
    <cellStyle name="Note 5 2 4 5" xfId="10495" xr:uid="{00000000-0005-0000-0000-0000FF280000}"/>
    <cellStyle name="Note 5 2 4 6" xfId="10496" xr:uid="{00000000-0005-0000-0000-000000290000}"/>
    <cellStyle name="Note 5 2 5" xfId="10497" xr:uid="{00000000-0005-0000-0000-000001290000}"/>
    <cellStyle name="Note 5 2 5 2" xfId="10498" xr:uid="{00000000-0005-0000-0000-000002290000}"/>
    <cellStyle name="Note 5 2 5 2 2" xfId="10499" xr:uid="{00000000-0005-0000-0000-000003290000}"/>
    <cellStyle name="Note 5 2 5 2 3" xfId="10500" xr:uid="{00000000-0005-0000-0000-000004290000}"/>
    <cellStyle name="Note 5 2 5 2 4" xfId="10501" xr:uid="{00000000-0005-0000-0000-000005290000}"/>
    <cellStyle name="Note 5 2 5 3" xfId="10502" xr:uid="{00000000-0005-0000-0000-000006290000}"/>
    <cellStyle name="Note 5 2 5 4" xfId="10503" xr:uid="{00000000-0005-0000-0000-000007290000}"/>
    <cellStyle name="Note 5 2 5 5" xfId="10504" xr:uid="{00000000-0005-0000-0000-000008290000}"/>
    <cellStyle name="Note 5 2 6" xfId="10505" xr:uid="{00000000-0005-0000-0000-000009290000}"/>
    <cellStyle name="Note 5 2 6 2" xfId="10506" xr:uid="{00000000-0005-0000-0000-00000A290000}"/>
    <cellStyle name="Note 5 2 6 2 2" xfId="10507" xr:uid="{00000000-0005-0000-0000-00000B290000}"/>
    <cellStyle name="Note 5 2 6 2 3" xfId="10508" xr:uid="{00000000-0005-0000-0000-00000C290000}"/>
    <cellStyle name="Note 5 2 6 2 4" xfId="10509" xr:uid="{00000000-0005-0000-0000-00000D290000}"/>
    <cellStyle name="Note 5 2 6 3" xfId="10510" xr:uid="{00000000-0005-0000-0000-00000E290000}"/>
    <cellStyle name="Note 5 2 6 4" xfId="10511" xr:uid="{00000000-0005-0000-0000-00000F290000}"/>
    <cellStyle name="Note 5 2 6 5" xfId="10512" xr:uid="{00000000-0005-0000-0000-000010290000}"/>
    <cellStyle name="Note 5 2 7" xfId="10513" xr:uid="{00000000-0005-0000-0000-000011290000}"/>
    <cellStyle name="Note 5 2 7 2" xfId="10514" xr:uid="{00000000-0005-0000-0000-000012290000}"/>
    <cellStyle name="Note 5 2 7 3" xfId="10515" xr:uid="{00000000-0005-0000-0000-000013290000}"/>
    <cellStyle name="Note 5 2 7 4" xfId="10516" xr:uid="{00000000-0005-0000-0000-000014290000}"/>
    <cellStyle name="Note 5 2 8" xfId="10517" xr:uid="{00000000-0005-0000-0000-000015290000}"/>
    <cellStyle name="Note 5 2 9" xfId="10518" xr:uid="{00000000-0005-0000-0000-000016290000}"/>
    <cellStyle name="Note 5 3" xfId="10519" xr:uid="{00000000-0005-0000-0000-000017290000}"/>
    <cellStyle name="Note 5 3 10" xfId="10520" xr:uid="{00000000-0005-0000-0000-000018290000}"/>
    <cellStyle name="Note 5 3 2" xfId="10521" xr:uid="{00000000-0005-0000-0000-000019290000}"/>
    <cellStyle name="Note 5 3 2 2" xfId="10522" xr:uid="{00000000-0005-0000-0000-00001A290000}"/>
    <cellStyle name="Note 5 3 2 2 2" xfId="10523" xr:uid="{00000000-0005-0000-0000-00001B290000}"/>
    <cellStyle name="Note 5 3 2 2 2 2" xfId="10524" xr:uid="{00000000-0005-0000-0000-00001C290000}"/>
    <cellStyle name="Note 5 3 2 2 2 2 2" xfId="10525" xr:uid="{00000000-0005-0000-0000-00001D290000}"/>
    <cellStyle name="Note 5 3 2 2 2 2 2 2" xfId="10526" xr:uid="{00000000-0005-0000-0000-00001E290000}"/>
    <cellStyle name="Note 5 3 2 2 2 2 2 3" xfId="10527" xr:uid="{00000000-0005-0000-0000-00001F290000}"/>
    <cellStyle name="Note 5 3 2 2 2 2 2 4" xfId="10528" xr:uid="{00000000-0005-0000-0000-000020290000}"/>
    <cellStyle name="Note 5 3 2 2 2 2 3" xfId="10529" xr:uid="{00000000-0005-0000-0000-000021290000}"/>
    <cellStyle name="Note 5 3 2 2 2 2 4" xfId="10530" xr:uid="{00000000-0005-0000-0000-000022290000}"/>
    <cellStyle name="Note 5 3 2 2 2 2 5" xfId="10531" xr:uid="{00000000-0005-0000-0000-000023290000}"/>
    <cellStyle name="Note 5 3 2 2 2 3" xfId="10532" xr:uid="{00000000-0005-0000-0000-000024290000}"/>
    <cellStyle name="Note 5 3 2 2 2 3 2" xfId="10533" xr:uid="{00000000-0005-0000-0000-000025290000}"/>
    <cellStyle name="Note 5 3 2 2 2 3 3" xfId="10534" xr:uid="{00000000-0005-0000-0000-000026290000}"/>
    <cellStyle name="Note 5 3 2 2 2 3 4" xfId="10535" xr:uid="{00000000-0005-0000-0000-000027290000}"/>
    <cellStyle name="Note 5 3 2 2 2 4" xfId="10536" xr:uid="{00000000-0005-0000-0000-000028290000}"/>
    <cellStyle name="Note 5 3 2 2 2 5" xfId="10537" xr:uid="{00000000-0005-0000-0000-000029290000}"/>
    <cellStyle name="Note 5 3 2 2 2 6" xfId="10538" xr:uid="{00000000-0005-0000-0000-00002A290000}"/>
    <cellStyle name="Note 5 3 2 2 3" xfId="10539" xr:uid="{00000000-0005-0000-0000-00002B290000}"/>
    <cellStyle name="Note 5 3 2 2 3 2" xfId="10540" xr:uid="{00000000-0005-0000-0000-00002C290000}"/>
    <cellStyle name="Note 5 3 2 2 3 2 2" xfId="10541" xr:uid="{00000000-0005-0000-0000-00002D290000}"/>
    <cellStyle name="Note 5 3 2 2 3 2 3" xfId="10542" xr:uid="{00000000-0005-0000-0000-00002E290000}"/>
    <cellStyle name="Note 5 3 2 2 3 2 4" xfId="10543" xr:uid="{00000000-0005-0000-0000-00002F290000}"/>
    <cellStyle name="Note 5 3 2 2 3 3" xfId="10544" xr:uid="{00000000-0005-0000-0000-000030290000}"/>
    <cellStyle name="Note 5 3 2 2 3 4" xfId="10545" xr:uid="{00000000-0005-0000-0000-000031290000}"/>
    <cellStyle name="Note 5 3 2 2 3 5" xfId="10546" xr:uid="{00000000-0005-0000-0000-000032290000}"/>
    <cellStyle name="Note 5 3 2 2 4" xfId="10547" xr:uid="{00000000-0005-0000-0000-000033290000}"/>
    <cellStyle name="Note 5 3 2 2 4 2" xfId="10548" xr:uid="{00000000-0005-0000-0000-000034290000}"/>
    <cellStyle name="Note 5 3 2 2 4 2 2" xfId="10549" xr:uid="{00000000-0005-0000-0000-000035290000}"/>
    <cellStyle name="Note 5 3 2 2 4 2 3" xfId="10550" xr:uid="{00000000-0005-0000-0000-000036290000}"/>
    <cellStyle name="Note 5 3 2 2 4 2 4" xfId="10551" xr:uid="{00000000-0005-0000-0000-000037290000}"/>
    <cellStyle name="Note 5 3 2 2 4 3" xfId="10552" xr:uid="{00000000-0005-0000-0000-000038290000}"/>
    <cellStyle name="Note 5 3 2 2 4 4" xfId="10553" xr:uid="{00000000-0005-0000-0000-000039290000}"/>
    <cellStyle name="Note 5 3 2 2 4 5" xfId="10554" xr:uid="{00000000-0005-0000-0000-00003A290000}"/>
    <cellStyle name="Note 5 3 2 2 5" xfId="10555" xr:uid="{00000000-0005-0000-0000-00003B290000}"/>
    <cellStyle name="Note 5 3 2 2 5 2" xfId="10556" xr:uid="{00000000-0005-0000-0000-00003C290000}"/>
    <cellStyle name="Note 5 3 2 2 5 3" xfId="10557" xr:uid="{00000000-0005-0000-0000-00003D290000}"/>
    <cellStyle name="Note 5 3 2 2 5 4" xfId="10558" xr:uid="{00000000-0005-0000-0000-00003E290000}"/>
    <cellStyle name="Note 5 3 2 2 6" xfId="10559" xr:uid="{00000000-0005-0000-0000-00003F290000}"/>
    <cellStyle name="Note 5 3 2 2 7" xfId="10560" xr:uid="{00000000-0005-0000-0000-000040290000}"/>
    <cellStyle name="Note 5 3 2 2 8" xfId="10561" xr:uid="{00000000-0005-0000-0000-000041290000}"/>
    <cellStyle name="Note 5 3 2 3" xfId="10562" xr:uid="{00000000-0005-0000-0000-000042290000}"/>
    <cellStyle name="Note 5 3 2 3 2" xfId="10563" xr:uid="{00000000-0005-0000-0000-000043290000}"/>
    <cellStyle name="Note 5 3 2 3 2 2" xfId="10564" xr:uid="{00000000-0005-0000-0000-000044290000}"/>
    <cellStyle name="Note 5 3 2 3 2 2 2" xfId="10565" xr:uid="{00000000-0005-0000-0000-000045290000}"/>
    <cellStyle name="Note 5 3 2 3 2 2 3" xfId="10566" xr:uid="{00000000-0005-0000-0000-000046290000}"/>
    <cellStyle name="Note 5 3 2 3 2 2 4" xfId="10567" xr:uid="{00000000-0005-0000-0000-000047290000}"/>
    <cellStyle name="Note 5 3 2 3 2 3" xfId="10568" xr:uid="{00000000-0005-0000-0000-000048290000}"/>
    <cellStyle name="Note 5 3 2 3 2 4" xfId="10569" xr:uid="{00000000-0005-0000-0000-000049290000}"/>
    <cellStyle name="Note 5 3 2 3 2 5" xfId="10570" xr:uid="{00000000-0005-0000-0000-00004A290000}"/>
    <cellStyle name="Note 5 3 2 3 3" xfId="10571" xr:uid="{00000000-0005-0000-0000-00004B290000}"/>
    <cellStyle name="Note 5 3 2 3 3 2" xfId="10572" xr:uid="{00000000-0005-0000-0000-00004C290000}"/>
    <cellStyle name="Note 5 3 2 3 3 3" xfId="10573" xr:uid="{00000000-0005-0000-0000-00004D290000}"/>
    <cellStyle name="Note 5 3 2 3 3 4" xfId="10574" xr:uid="{00000000-0005-0000-0000-00004E290000}"/>
    <cellStyle name="Note 5 3 2 3 4" xfId="10575" xr:uid="{00000000-0005-0000-0000-00004F290000}"/>
    <cellStyle name="Note 5 3 2 3 5" xfId="10576" xr:uid="{00000000-0005-0000-0000-000050290000}"/>
    <cellStyle name="Note 5 3 2 3 6" xfId="10577" xr:uid="{00000000-0005-0000-0000-000051290000}"/>
    <cellStyle name="Note 5 3 2 4" xfId="10578" xr:uid="{00000000-0005-0000-0000-000052290000}"/>
    <cellStyle name="Note 5 3 2 4 2" xfId="10579" xr:uid="{00000000-0005-0000-0000-000053290000}"/>
    <cellStyle name="Note 5 3 2 4 2 2" xfId="10580" xr:uid="{00000000-0005-0000-0000-000054290000}"/>
    <cellStyle name="Note 5 3 2 4 2 3" xfId="10581" xr:uid="{00000000-0005-0000-0000-000055290000}"/>
    <cellStyle name="Note 5 3 2 4 2 4" xfId="10582" xr:uid="{00000000-0005-0000-0000-000056290000}"/>
    <cellStyle name="Note 5 3 2 4 3" xfId="10583" xr:uid="{00000000-0005-0000-0000-000057290000}"/>
    <cellStyle name="Note 5 3 2 4 4" xfId="10584" xr:uid="{00000000-0005-0000-0000-000058290000}"/>
    <cellStyle name="Note 5 3 2 4 5" xfId="10585" xr:uid="{00000000-0005-0000-0000-000059290000}"/>
    <cellStyle name="Note 5 3 2 5" xfId="10586" xr:uid="{00000000-0005-0000-0000-00005A290000}"/>
    <cellStyle name="Note 5 3 2 5 2" xfId="10587" xr:uid="{00000000-0005-0000-0000-00005B290000}"/>
    <cellStyle name="Note 5 3 2 5 2 2" xfId="10588" xr:uid="{00000000-0005-0000-0000-00005C290000}"/>
    <cellStyle name="Note 5 3 2 5 2 3" xfId="10589" xr:uid="{00000000-0005-0000-0000-00005D290000}"/>
    <cellStyle name="Note 5 3 2 5 2 4" xfId="10590" xr:uid="{00000000-0005-0000-0000-00005E290000}"/>
    <cellStyle name="Note 5 3 2 5 3" xfId="10591" xr:uid="{00000000-0005-0000-0000-00005F290000}"/>
    <cellStyle name="Note 5 3 2 5 4" xfId="10592" xr:uid="{00000000-0005-0000-0000-000060290000}"/>
    <cellStyle name="Note 5 3 2 5 5" xfId="10593" xr:uid="{00000000-0005-0000-0000-000061290000}"/>
    <cellStyle name="Note 5 3 2 6" xfId="10594" xr:uid="{00000000-0005-0000-0000-000062290000}"/>
    <cellStyle name="Note 5 3 2 6 2" xfId="10595" xr:uid="{00000000-0005-0000-0000-000063290000}"/>
    <cellStyle name="Note 5 3 2 6 3" xfId="10596" xr:uid="{00000000-0005-0000-0000-000064290000}"/>
    <cellStyle name="Note 5 3 2 6 4" xfId="10597" xr:uid="{00000000-0005-0000-0000-000065290000}"/>
    <cellStyle name="Note 5 3 2 7" xfId="10598" xr:uid="{00000000-0005-0000-0000-000066290000}"/>
    <cellStyle name="Note 5 3 2 8" xfId="10599" xr:uid="{00000000-0005-0000-0000-000067290000}"/>
    <cellStyle name="Note 5 3 2 9" xfId="10600" xr:uid="{00000000-0005-0000-0000-000068290000}"/>
    <cellStyle name="Note 5 3 3" xfId="10601" xr:uid="{00000000-0005-0000-0000-000069290000}"/>
    <cellStyle name="Note 5 3 3 2" xfId="10602" xr:uid="{00000000-0005-0000-0000-00006A290000}"/>
    <cellStyle name="Note 5 3 3 2 2" xfId="10603" xr:uid="{00000000-0005-0000-0000-00006B290000}"/>
    <cellStyle name="Note 5 3 3 2 2 2" xfId="10604" xr:uid="{00000000-0005-0000-0000-00006C290000}"/>
    <cellStyle name="Note 5 3 3 2 2 2 2" xfId="10605" xr:uid="{00000000-0005-0000-0000-00006D290000}"/>
    <cellStyle name="Note 5 3 3 2 2 2 3" xfId="10606" xr:uid="{00000000-0005-0000-0000-00006E290000}"/>
    <cellStyle name="Note 5 3 3 2 2 2 4" xfId="10607" xr:uid="{00000000-0005-0000-0000-00006F290000}"/>
    <cellStyle name="Note 5 3 3 2 2 3" xfId="10608" xr:uid="{00000000-0005-0000-0000-000070290000}"/>
    <cellStyle name="Note 5 3 3 2 2 4" xfId="10609" xr:uid="{00000000-0005-0000-0000-000071290000}"/>
    <cellStyle name="Note 5 3 3 2 2 5" xfId="10610" xr:uid="{00000000-0005-0000-0000-000072290000}"/>
    <cellStyle name="Note 5 3 3 2 3" xfId="10611" xr:uid="{00000000-0005-0000-0000-000073290000}"/>
    <cellStyle name="Note 5 3 3 2 3 2" xfId="10612" xr:uid="{00000000-0005-0000-0000-000074290000}"/>
    <cellStyle name="Note 5 3 3 2 3 3" xfId="10613" xr:uid="{00000000-0005-0000-0000-000075290000}"/>
    <cellStyle name="Note 5 3 3 2 3 4" xfId="10614" xr:uid="{00000000-0005-0000-0000-000076290000}"/>
    <cellStyle name="Note 5 3 3 2 4" xfId="10615" xr:uid="{00000000-0005-0000-0000-000077290000}"/>
    <cellStyle name="Note 5 3 3 2 5" xfId="10616" xr:uid="{00000000-0005-0000-0000-000078290000}"/>
    <cellStyle name="Note 5 3 3 2 6" xfId="10617" xr:uid="{00000000-0005-0000-0000-000079290000}"/>
    <cellStyle name="Note 5 3 3 3" xfId="10618" xr:uid="{00000000-0005-0000-0000-00007A290000}"/>
    <cellStyle name="Note 5 3 3 3 2" xfId="10619" xr:uid="{00000000-0005-0000-0000-00007B290000}"/>
    <cellStyle name="Note 5 3 3 3 2 2" xfId="10620" xr:uid="{00000000-0005-0000-0000-00007C290000}"/>
    <cellStyle name="Note 5 3 3 3 2 3" xfId="10621" xr:uid="{00000000-0005-0000-0000-00007D290000}"/>
    <cellStyle name="Note 5 3 3 3 2 4" xfId="10622" xr:uid="{00000000-0005-0000-0000-00007E290000}"/>
    <cellStyle name="Note 5 3 3 3 3" xfId="10623" xr:uid="{00000000-0005-0000-0000-00007F290000}"/>
    <cellStyle name="Note 5 3 3 3 4" xfId="10624" xr:uid="{00000000-0005-0000-0000-000080290000}"/>
    <cellStyle name="Note 5 3 3 3 5" xfId="10625" xr:uid="{00000000-0005-0000-0000-000081290000}"/>
    <cellStyle name="Note 5 3 3 4" xfId="10626" xr:uid="{00000000-0005-0000-0000-000082290000}"/>
    <cellStyle name="Note 5 3 3 4 2" xfId="10627" xr:uid="{00000000-0005-0000-0000-000083290000}"/>
    <cellStyle name="Note 5 3 3 4 2 2" xfId="10628" xr:uid="{00000000-0005-0000-0000-000084290000}"/>
    <cellStyle name="Note 5 3 3 4 2 3" xfId="10629" xr:uid="{00000000-0005-0000-0000-000085290000}"/>
    <cellStyle name="Note 5 3 3 4 2 4" xfId="10630" xr:uid="{00000000-0005-0000-0000-000086290000}"/>
    <cellStyle name="Note 5 3 3 4 3" xfId="10631" xr:uid="{00000000-0005-0000-0000-000087290000}"/>
    <cellStyle name="Note 5 3 3 4 4" xfId="10632" xr:uid="{00000000-0005-0000-0000-000088290000}"/>
    <cellStyle name="Note 5 3 3 4 5" xfId="10633" xr:uid="{00000000-0005-0000-0000-000089290000}"/>
    <cellStyle name="Note 5 3 3 5" xfId="10634" xr:uid="{00000000-0005-0000-0000-00008A290000}"/>
    <cellStyle name="Note 5 3 3 5 2" xfId="10635" xr:uid="{00000000-0005-0000-0000-00008B290000}"/>
    <cellStyle name="Note 5 3 3 5 3" xfId="10636" xr:uid="{00000000-0005-0000-0000-00008C290000}"/>
    <cellStyle name="Note 5 3 3 5 4" xfId="10637" xr:uid="{00000000-0005-0000-0000-00008D290000}"/>
    <cellStyle name="Note 5 3 3 6" xfId="10638" xr:uid="{00000000-0005-0000-0000-00008E290000}"/>
    <cellStyle name="Note 5 3 3 7" xfId="10639" xr:uid="{00000000-0005-0000-0000-00008F290000}"/>
    <cellStyle name="Note 5 3 3 8" xfId="10640" xr:uid="{00000000-0005-0000-0000-000090290000}"/>
    <cellStyle name="Note 5 3 4" xfId="10641" xr:uid="{00000000-0005-0000-0000-000091290000}"/>
    <cellStyle name="Note 5 3 4 2" xfId="10642" xr:uid="{00000000-0005-0000-0000-000092290000}"/>
    <cellStyle name="Note 5 3 4 2 2" xfId="10643" xr:uid="{00000000-0005-0000-0000-000093290000}"/>
    <cellStyle name="Note 5 3 4 2 2 2" xfId="10644" xr:uid="{00000000-0005-0000-0000-000094290000}"/>
    <cellStyle name="Note 5 3 4 2 2 3" xfId="10645" xr:uid="{00000000-0005-0000-0000-000095290000}"/>
    <cellStyle name="Note 5 3 4 2 2 4" xfId="10646" xr:uid="{00000000-0005-0000-0000-000096290000}"/>
    <cellStyle name="Note 5 3 4 2 3" xfId="10647" xr:uid="{00000000-0005-0000-0000-000097290000}"/>
    <cellStyle name="Note 5 3 4 2 4" xfId="10648" xr:uid="{00000000-0005-0000-0000-000098290000}"/>
    <cellStyle name="Note 5 3 4 2 5" xfId="10649" xr:uid="{00000000-0005-0000-0000-000099290000}"/>
    <cellStyle name="Note 5 3 4 3" xfId="10650" xr:uid="{00000000-0005-0000-0000-00009A290000}"/>
    <cellStyle name="Note 5 3 4 3 2" xfId="10651" xr:uid="{00000000-0005-0000-0000-00009B290000}"/>
    <cellStyle name="Note 5 3 4 3 3" xfId="10652" xr:uid="{00000000-0005-0000-0000-00009C290000}"/>
    <cellStyle name="Note 5 3 4 3 4" xfId="10653" xr:uid="{00000000-0005-0000-0000-00009D290000}"/>
    <cellStyle name="Note 5 3 4 4" xfId="10654" xr:uid="{00000000-0005-0000-0000-00009E290000}"/>
    <cellStyle name="Note 5 3 4 5" xfId="10655" xr:uid="{00000000-0005-0000-0000-00009F290000}"/>
    <cellStyle name="Note 5 3 4 6" xfId="10656" xr:uid="{00000000-0005-0000-0000-0000A0290000}"/>
    <cellStyle name="Note 5 3 5" xfId="10657" xr:uid="{00000000-0005-0000-0000-0000A1290000}"/>
    <cellStyle name="Note 5 3 5 2" xfId="10658" xr:uid="{00000000-0005-0000-0000-0000A2290000}"/>
    <cellStyle name="Note 5 3 5 2 2" xfId="10659" xr:uid="{00000000-0005-0000-0000-0000A3290000}"/>
    <cellStyle name="Note 5 3 5 2 3" xfId="10660" xr:uid="{00000000-0005-0000-0000-0000A4290000}"/>
    <cellStyle name="Note 5 3 5 2 4" xfId="10661" xr:uid="{00000000-0005-0000-0000-0000A5290000}"/>
    <cellStyle name="Note 5 3 5 3" xfId="10662" xr:uid="{00000000-0005-0000-0000-0000A6290000}"/>
    <cellStyle name="Note 5 3 5 4" xfId="10663" xr:uid="{00000000-0005-0000-0000-0000A7290000}"/>
    <cellStyle name="Note 5 3 5 5" xfId="10664" xr:uid="{00000000-0005-0000-0000-0000A8290000}"/>
    <cellStyle name="Note 5 3 6" xfId="10665" xr:uid="{00000000-0005-0000-0000-0000A9290000}"/>
    <cellStyle name="Note 5 3 6 2" xfId="10666" xr:uid="{00000000-0005-0000-0000-0000AA290000}"/>
    <cellStyle name="Note 5 3 6 2 2" xfId="10667" xr:uid="{00000000-0005-0000-0000-0000AB290000}"/>
    <cellStyle name="Note 5 3 6 2 3" xfId="10668" xr:uid="{00000000-0005-0000-0000-0000AC290000}"/>
    <cellStyle name="Note 5 3 6 2 4" xfId="10669" xr:uid="{00000000-0005-0000-0000-0000AD290000}"/>
    <cellStyle name="Note 5 3 6 3" xfId="10670" xr:uid="{00000000-0005-0000-0000-0000AE290000}"/>
    <cellStyle name="Note 5 3 6 4" xfId="10671" xr:uid="{00000000-0005-0000-0000-0000AF290000}"/>
    <cellStyle name="Note 5 3 6 5" xfId="10672" xr:uid="{00000000-0005-0000-0000-0000B0290000}"/>
    <cellStyle name="Note 5 3 7" xfId="10673" xr:uid="{00000000-0005-0000-0000-0000B1290000}"/>
    <cellStyle name="Note 5 3 7 2" xfId="10674" xr:uid="{00000000-0005-0000-0000-0000B2290000}"/>
    <cellStyle name="Note 5 3 7 3" xfId="10675" xr:uid="{00000000-0005-0000-0000-0000B3290000}"/>
    <cellStyle name="Note 5 3 7 4" xfId="10676" xr:uid="{00000000-0005-0000-0000-0000B4290000}"/>
    <cellStyle name="Note 5 3 8" xfId="10677" xr:uid="{00000000-0005-0000-0000-0000B5290000}"/>
    <cellStyle name="Note 5 3 9" xfId="10678" xr:uid="{00000000-0005-0000-0000-0000B6290000}"/>
    <cellStyle name="Note 5 4" xfId="10679" xr:uid="{00000000-0005-0000-0000-0000B7290000}"/>
    <cellStyle name="Note 5 4 2" xfId="10680" xr:uid="{00000000-0005-0000-0000-0000B8290000}"/>
    <cellStyle name="Note 5 4 2 2" xfId="10681" xr:uid="{00000000-0005-0000-0000-0000B9290000}"/>
    <cellStyle name="Note 5 4 2 2 2" xfId="10682" xr:uid="{00000000-0005-0000-0000-0000BA290000}"/>
    <cellStyle name="Note 5 4 2 2 2 2" xfId="10683" xr:uid="{00000000-0005-0000-0000-0000BB290000}"/>
    <cellStyle name="Note 5 4 2 2 2 2 2" xfId="10684" xr:uid="{00000000-0005-0000-0000-0000BC290000}"/>
    <cellStyle name="Note 5 4 2 2 2 2 3" xfId="10685" xr:uid="{00000000-0005-0000-0000-0000BD290000}"/>
    <cellStyle name="Note 5 4 2 2 2 2 4" xfId="10686" xr:uid="{00000000-0005-0000-0000-0000BE290000}"/>
    <cellStyle name="Note 5 4 2 2 2 3" xfId="10687" xr:uid="{00000000-0005-0000-0000-0000BF290000}"/>
    <cellStyle name="Note 5 4 2 2 2 4" xfId="10688" xr:uid="{00000000-0005-0000-0000-0000C0290000}"/>
    <cellStyle name="Note 5 4 2 2 2 5" xfId="10689" xr:uid="{00000000-0005-0000-0000-0000C1290000}"/>
    <cellStyle name="Note 5 4 2 2 3" xfId="10690" xr:uid="{00000000-0005-0000-0000-0000C2290000}"/>
    <cellStyle name="Note 5 4 2 2 3 2" xfId="10691" xr:uid="{00000000-0005-0000-0000-0000C3290000}"/>
    <cellStyle name="Note 5 4 2 2 3 3" xfId="10692" xr:uid="{00000000-0005-0000-0000-0000C4290000}"/>
    <cellStyle name="Note 5 4 2 2 3 4" xfId="10693" xr:uid="{00000000-0005-0000-0000-0000C5290000}"/>
    <cellStyle name="Note 5 4 2 2 4" xfId="10694" xr:uid="{00000000-0005-0000-0000-0000C6290000}"/>
    <cellStyle name="Note 5 4 2 2 5" xfId="10695" xr:uid="{00000000-0005-0000-0000-0000C7290000}"/>
    <cellStyle name="Note 5 4 2 2 6" xfId="10696" xr:uid="{00000000-0005-0000-0000-0000C8290000}"/>
    <cellStyle name="Note 5 4 2 3" xfId="10697" xr:uid="{00000000-0005-0000-0000-0000C9290000}"/>
    <cellStyle name="Note 5 4 2 3 2" xfId="10698" xr:uid="{00000000-0005-0000-0000-0000CA290000}"/>
    <cellStyle name="Note 5 4 2 3 2 2" xfId="10699" xr:uid="{00000000-0005-0000-0000-0000CB290000}"/>
    <cellStyle name="Note 5 4 2 3 2 3" xfId="10700" xr:uid="{00000000-0005-0000-0000-0000CC290000}"/>
    <cellStyle name="Note 5 4 2 3 2 4" xfId="10701" xr:uid="{00000000-0005-0000-0000-0000CD290000}"/>
    <cellStyle name="Note 5 4 2 3 3" xfId="10702" xr:uid="{00000000-0005-0000-0000-0000CE290000}"/>
    <cellStyle name="Note 5 4 2 3 4" xfId="10703" xr:uid="{00000000-0005-0000-0000-0000CF290000}"/>
    <cellStyle name="Note 5 4 2 3 5" xfId="10704" xr:uid="{00000000-0005-0000-0000-0000D0290000}"/>
    <cellStyle name="Note 5 4 2 4" xfId="10705" xr:uid="{00000000-0005-0000-0000-0000D1290000}"/>
    <cellStyle name="Note 5 4 2 4 2" xfId="10706" xr:uid="{00000000-0005-0000-0000-0000D2290000}"/>
    <cellStyle name="Note 5 4 2 4 2 2" xfId="10707" xr:uid="{00000000-0005-0000-0000-0000D3290000}"/>
    <cellStyle name="Note 5 4 2 4 2 3" xfId="10708" xr:uid="{00000000-0005-0000-0000-0000D4290000}"/>
    <cellStyle name="Note 5 4 2 4 2 4" xfId="10709" xr:uid="{00000000-0005-0000-0000-0000D5290000}"/>
    <cellStyle name="Note 5 4 2 4 3" xfId="10710" xr:uid="{00000000-0005-0000-0000-0000D6290000}"/>
    <cellStyle name="Note 5 4 2 4 4" xfId="10711" xr:uid="{00000000-0005-0000-0000-0000D7290000}"/>
    <cellStyle name="Note 5 4 2 4 5" xfId="10712" xr:uid="{00000000-0005-0000-0000-0000D8290000}"/>
    <cellStyle name="Note 5 4 2 5" xfId="10713" xr:uid="{00000000-0005-0000-0000-0000D9290000}"/>
    <cellStyle name="Note 5 4 2 5 2" xfId="10714" xr:uid="{00000000-0005-0000-0000-0000DA290000}"/>
    <cellStyle name="Note 5 4 2 5 3" xfId="10715" xr:uid="{00000000-0005-0000-0000-0000DB290000}"/>
    <cellStyle name="Note 5 4 2 5 4" xfId="10716" xr:uid="{00000000-0005-0000-0000-0000DC290000}"/>
    <cellStyle name="Note 5 4 2 6" xfId="10717" xr:uid="{00000000-0005-0000-0000-0000DD290000}"/>
    <cellStyle name="Note 5 4 2 7" xfId="10718" xr:uid="{00000000-0005-0000-0000-0000DE290000}"/>
    <cellStyle name="Note 5 4 2 8" xfId="10719" xr:uid="{00000000-0005-0000-0000-0000DF290000}"/>
    <cellStyle name="Note 5 4 3" xfId="10720" xr:uid="{00000000-0005-0000-0000-0000E0290000}"/>
    <cellStyle name="Note 5 4 3 2" xfId="10721" xr:uid="{00000000-0005-0000-0000-0000E1290000}"/>
    <cellStyle name="Note 5 4 3 2 2" xfId="10722" xr:uid="{00000000-0005-0000-0000-0000E2290000}"/>
    <cellStyle name="Note 5 4 3 2 2 2" xfId="10723" xr:uid="{00000000-0005-0000-0000-0000E3290000}"/>
    <cellStyle name="Note 5 4 3 2 2 3" xfId="10724" xr:uid="{00000000-0005-0000-0000-0000E4290000}"/>
    <cellStyle name="Note 5 4 3 2 2 4" xfId="10725" xr:uid="{00000000-0005-0000-0000-0000E5290000}"/>
    <cellStyle name="Note 5 4 3 2 3" xfId="10726" xr:uid="{00000000-0005-0000-0000-0000E6290000}"/>
    <cellStyle name="Note 5 4 3 2 4" xfId="10727" xr:uid="{00000000-0005-0000-0000-0000E7290000}"/>
    <cellStyle name="Note 5 4 3 2 5" xfId="10728" xr:uid="{00000000-0005-0000-0000-0000E8290000}"/>
    <cellStyle name="Note 5 4 3 3" xfId="10729" xr:uid="{00000000-0005-0000-0000-0000E9290000}"/>
    <cellStyle name="Note 5 4 3 3 2" xfId="10730" xr:uid="{00000000-0005-0000-0000-0000EA290000}"/>
    <cellStyle name="Note 5 4 3 3 3" xfId="10731" xr:uid="{00000000-0005-0000-0000-0000EB290000}"/>
    <cellStyle name="Note 5 4 3 3 4" xfId="10732" xr:uid="{00000000-0005-0000-0000-0000EC290000}"/>
    <cellStyle name="Note 5 4 3 4" xfId="10733" xr:uid="{00000000-0005-0000-0000-0000ED290000}"/>
    <cellStyle name="Note 5 4 3 5" xfId="10734" xr:uid="{00000000-0005-0000-0000-0000EE290000}"/>
    <cellStyle name="Note 5 4 3 6" xfId="10735" xr:uid="{00000000-0005-0000-0000-0000EF290000}"/>
    <cellStyle name="Note 5 4 4" xfId="10736" xr:uid="{00000000-0005-0000-0000-0000F0290000}"/>
    <cellStyle name="Note 5 4 4 2" xfId="10737" xr:uid="{00000000-0005-0000-0000-0000F1290000}"/>
    <cellStyle name="Note 5 4 4 2 2" xfId="10738" xr:uid="{00000000-0005-0000-0000-0000F2290000}"/>
    <cellStyle name="Note 5 4 4 2 3" xfId="10739" xr:uid="{00000000-0005-0000-0000-0000F3290000}"/>
    <cellStyle name="Note 5 4 4 2 4" xfId="10740" xr:uid="{00000000-0005-0000-0000-0000F4290000}"/>
    <cellStyle name="Note 5 4 4 3" xfId="10741" xr:uid="{00000000-0005-0000-0000-0000F5290000}"/>
    <cellStyle name="Note 5 4 4 4" xfId="10742" xr:uid="{00000000-0005-0000-0000-0000F6290000}"/>
    <cellStyle name="Note 5 4 4 5" xfId="10743" xr:uid="{00000000-0005-0000-0000-0000F7290000}"/>
    <cellStyle name="Note 5 4 5" xfId="10744" xr:uid="{00000000-0005-0000-0000-0000F8290000}"/>
    <cellStyle name="Note 5 4 5 2" xfId="10745" xr:uid="{00000000-0005-0000-0000-0000F9290000}"/>
    <cellStyle name="Note 5 4 5 2 2" xfId="10746" xr:uid="{00000000-0005-0000-0000-0000FA290000}"/>
    <cellStyle name="Note 5 4 5 2 3" xfId="10747" xr:uid="{00000000-0005-0000-0000-0000FB290000}"/>
    <cellStyle name="Note 5 4 5 2 4" xfId="10748" xr:uid="{00000000-0005-0000-0000-0000FC290000}"/>
    <cellStyle name="Note 5 4 5 3" xfId="10749" xr:uid="{00000000-0005-0000-0000-0000FD290000}"/>
    <cellStyle name="Note 5 4 5 4" xfId="10750" xr:uid="{00000000-0005-0000-0000-0000FE290000}"/>
    <cellStyle name="Note 5 4 5 5" xfId="10751" xr:uid="{00000000-0005-0000-0000-0000FF290000}"/>
    <cellStyle name="Note 5 4 6" xfId="10752" xr:uid="{00000000-0005-0000-0000-0000002A0000}"/>
    <cellStyle name="Note 5 4 6 2" xfId="10753" xr:uid="{00000000-0005-0000-0000-0000012A0000}"/>
    <cellStyle name="Note 5 4 6 3" xfId="10754" xr:uid="{00000000-0005-0000-0000-0000022A0000}"/>
    <cellStyle name="Note 5 4 6 4" xfId="10755" xr:uid="{00000000-0005-0000-0000-0000032A0000}"/>
    <cellStyle name="Note 5 4 7" xfId="10756" xr:uid="{00000000-0005-0000-0000-0000042A0000}"/>
    <cellStyle name="Note 5 4 8" xfId="10757" xr:uid="{00000000-0005-0000-0000-0000052A0000}"/>
    <cellStyle name="Note 5 4 9" xfId="10758" xr:uid="{00000000-0005-0000-0000-0000062A0000}"/>
    <cellStyle name="Note 5 5" xfId="10759" xr:uid="{00000000-0005-0000-0000-0000072A0000}"/>
    <cellStyle name="Note 5 5 2" xfId="10760" xr:uid="{00000000-0005-0000-0000-0000082A0000}"/>
    <cellStyle name="Note 5 5 2 2" xfId="10761" xr:uid="{00000000-0005-0000-0000-0000092A0000}"/>
    <cellStyle name="Note 5 5 2 2 2" xfId="10762" xr:uid="{00000000-0005-0000-0000-00000A2A0000}"/>
    <cellStyle name="Note 5 5 2 2 2 2" xfId="10763" xr:uid="{00000000-0005-0000-0000-00000B2A0000}"/>
    <cellStyle name="Note 5 5 2 2 2 2 2" xfId="10764" xr:uid="{00000000-0005-0000-0000-00000C2A0000}"/>
    <cellStyle name="Note 5 5 2 2 2 2 3" xfId="10765" xr:uid="{00000000-0005-0000-0000-00000D2A0000}"/>
    <cellStyle name="Note 5 5 2 2 2 2 4" xfId="10766" xr:uid="{00000000-0005-0000-0000-00000E2A0000}"/>
    <cellStyle name="Note 5 5 2 2 2 3" xfId="10767" xr:uid="{00000000-0005-0000-0000-00000F2A0000}"/>
    <cellStyle name="Note 5 5 2 2 2 4" xfId="10768" xr:uid="{00000000-0005-0000-0000-0000102A0000}"/>
    <cellStyle name="Note 5 5 2 2 2 5" xfId="10769" xr:uid="{00000000-0005-0000-0000-0000112A0000}"/>
    <cellStyle name="Note 5 5 2 2 3" xfId="10770" xr:uid="{00000000-0005-0000-0000-0000122A0000}"/>
    <cellStyle name="Note 5 5 2 2 3 2" xfId="10771" xr:uid="{00000000-0005-0000-0000-0000132A0000}"/>
    <cellStyle name="Note 5 5 2 2 3 3" xfId="10772" xr:uid="{00000000-0005-0000-0000-0000142A0000}"/>
    <cellStyle name="Note 5 5 2 2 3 4" xfId="10773" xr:uid="{00000000-0005-0000-0000-0000152A0000}"/>
    <cellStyle name="Note 5 5 2 2 4" xfId="10774" xr:uid="{00000000-0005-0000-0000-0000162A0000}"/>
    <cellStyle name="Note 5 5 2 2 5" xfId="10775" xr:uid="{00000000-0005-0000-0000-0000172A0000}"/>
    <cellStyle name="Note 5 5 2 2 6" xfId="10776" xr:uid="{00000000-0005-0000-0000-0000182A0000}"/>
    <cellStyle name="Note 5 5 2 3" xfId="10777" xr:uid="{00000000-0005-0000-0000-0000192A0000}"/>
    <cellStyle name="Note 5 5 2 3 2" xfId="10778" xr:uid="{00000000-0005-0000-0000-00001A2A0000}"/>
    <cellStyle name="Note 5 5 2 3 2 2" xfId="10779" xr:uid="{00000000-0005-0000-0000-00001B2A0000}"/>
    <cellStyle name="Note 5 5 2 3 2 3" xfId="10780" xr:uid="{00000000-0005-0000-0000-00001C2A0000}"/>
    <cellStyle name="Note 5 5 2 3 2 4" xfId="10781" xr:uid="{00000000-0005-0000-0000-00001D2A0000}"/>
    <cellStyle name="Note 5 5 2 3 3" xfId="10782" xr:uid="{00000000-0005-0000-0000-00001E2A0000}"/>
    <cellStyle name="Note 5 5 2 3 4" xfId="10783" xr:uid="{00000000-0005-0000-0000-00001F2A0000}"/>
    <cellStyle name="Note 5 5 2 3 5" xfId="10784" xr:uid="{00000000-0005-0000-0000-0000202A0000}"/>
    <cellStyle name="Note 5 5 2 4" xfId="10785" xr:uid="{00000000-0005-0000-0000-0000212A0000}"/>
    <cellStyle name="Note 5 5 2 4 2" xfId="10786" xr:uid="{00000000-0005-0000-0000-0000222A0000}"/>
    <cellStyle name="Note 5 5 2 4 2 2" xfId="10787" xr:uid="{00000000-0005-0000-0000-0000232A0000}"/>
    <cellStyle name="Note 5 5 2 4 2 3" xfId="10788" xr:uid="{00000000-0005-0000-0000-0000242A0000}"/>
    <cellStyle name="Note 5 5 2 4 2 4" xfId="10789" xr:uid="{00000000-0005-0000-0000-0000252A0000}"/>
    <cellStyle name="Note 5 5 2 4 3" xfId="10790" xr:uid="{00000000-0005-0000-0000-0000262A0000}"/>
    <cellStyle name="Note 5 5 2 4 4" xfId="10791" xr:uid="{00000000-0005-0000-0000-0000272A0000}"/>
    <cellStyle name="Note 5 5 2 4 5" xfId="10792" xr:uid="{00000000-0005-0000-0000-0000282A0000}"/>
    <cellStyle name="Note 5 5 2 5" xfId="10793" xr:uid="{00000000-0005-0000-0000-0000292A0000}"/>
    <cellStyle name="Note 5 5 2 5 2" xfId="10794" xr:uid="{00000000-0005-0000-0000-00002A2A0000}"/>
    <cellStyle name="Note 5 5 2 5 3" xfId="10795" xr:uid="{00000000-0005-0000-0000-00002B2A0000}"/>
    <cellStyle name="Note 5 5 2 5 4" xfId="10796" xr:uid="{00000000-0005-0000-0000-00002C2A0000}"/>
    <cellStyle name="Note 5 5 2 6" xfId="10797" xr:uid="{00000000-0005-0000-0000-00002D2A0000}"/>
    <cellStyle name="Note 5 5 2 7" xfId="10798" xr:uid="{00000000-0005-0000-0000-00002E2A0000}"/>
    <cellStyle name="Note 5 5 2 8" xfId="10799" xr:uid="{00000000-0005-0000-0000-00002F2A0000}"/>
    <cellStyle name="Note 5 5 3" xfId="10800" xr:uid="{00000000-0005-0000-0000-0000302A0000}"/>
    <cellStyle name="Note 5 5 3 2" xfId="10801" xr:uid="{00000000-0005-0000-0000-0000312A0000}"/>
    <cellStyle name="Note 5 5 3 2 2" xfId="10802" xr:uid="{00000000-0005-0000-0000-0000322A0000}"/>
    <cellStyle name="Note 5 5 3 2 2 2" xfId="10803" xr:uid="{00000000-0005-0000-0000-0000332A0000}"/>
    <cellStyle name="Note 5 5 3 2 2 3" xfId="10804" xr:uid="{00000000-0005-0000-0000-0000342A0000}"/>
    <cellStyle name="Note 5 5 3 2 2 4" xfId="10805" xr:uid="{00000000-0005-0000-0000-0000352A0000}"/>
    <cellStyle name="Note 5 5 3 2 3" xfId="10806" xr:uid="{00000000-0005-0000-0000-0000362A0000}"/>
    <cellStyle name="Note 5 5 3 2 4" xfId="10807" xr:uid="{00000000-0005-0000-0000-0000372A0000}"/>
    <cellStyle name="Note 5 5 3 2 5" xfId="10808" xr:uid="{00000000-0005-0000-0000-0000382A0000}"/>
    <cellStyle name="Note 5 5 3 3" xfId="10809" xr:uid="{00000000-0005-0000-0000-0000392A0000}"/>
    <cellStyle name="Note 5 5 3 3 2" xfId="10810" xr:uid="{00000000-0005-0000-0000-00003A2A0000}"/>
    <cellStyle name="Note 5 5 3 3 3" xfId="10811" xr:uid="{00000000-0005-0000-0000-00003B2A0000}"/>
    <cellStyle name="Note 5 5 3 3 4" xfId="10812" xr:uid="{00000000-0005-0000-0000-00003C2A0000}"/>
    <cellStyle name="Note 5 5 3 4" xfId="10813" xr:uid="{00000000-0005-0000-0000-00003D2A0000}"/>
    <cellStyle name="Note 5 5 3 5" xfId="10814" xr:uid="{00000000-0005-0000-0000-00003E2A0000}"/>
    <cellStyle name="Note 5 5 3 6" xfId="10815" xr:uid="{00000000-0005-0000-0000-00003F2A0000}"/>
    <cellStyle name="Note 5 5 4" xfId="10816" xr:uid="{00000000-0005-0000-0000-0000402A0000}"/>
    <cellStyle name="Note 5 5 4 2" xfId="10817" xr:uid="{00000000-0005-0000-0000-0000412A0000}"/>
    <cellStyle name="Note 5 5 4 2 2" xfId="10818" xr:uid="{00000000-0005-0000-0000-0000422A0000}"/>
    <cellStyle name="Note 5 5 4 2 3" xfId="10819" xr:uid="{00000000-0005-0000-0000-0000432A0000}"/>
    <cellStyle name="Note 5 5 4 2 4" xfId="10820" xr:uid="{00000000-0005-0000-0000-0000442A0000}"/>
    <cellStyle name="Note 5 5 4 3" xfId="10821" xr:uid="{00000000-0005-0000-0000-0000452A0000}"/>
    <cellStyle name="Note 5 5 4 4" xfId="10822" xr:uid="{00000000-0005-0000-0000-0000462A0000}"/>
    <cellStyle name="Note 5 5 4 5" xfId="10823" xr:uid="{00000000-0005-0000-0000-0000472A0000}"/>
    <cellStyle name="Note 5 5 5" xfId="10824" xr:uid="{00000000-0005-0000-0000-0000482A0000}"/>
    <cellStyle name="Note 5 5 5 2" xfId="10825" xr:uid="{00000000-0005-0000-0000-0000492A0000}"/>
    <cellStyle name="Note 5 5 5 2 2" xfId="10826" xr:uid="{00000000-0005-0000-0000-00004A2A0000}"/>
    <cellStyle name="Note 5 5 5 2 3" xfId="10827" xr:uid="{00000000-0005-0000-0000-00004B2A0000}"/>
    <cellStyle name="Note 5 5 5 2 4" xfId="10828" xr:uid="{00000000-0005-0000-0000-00004C2A0000}"/>
    <cellStyle name="Note 5 5 5 3" xfId="10829" xr:uid="{00000000-0005-0000-0000-00004D2A0000}"/>
    <cellStyle name="Note 5 5 5 4" xfId="10830" xr:uid="{00000000-0005-0000-0000-00004E2A0000}"/>
    <cellStyle name="Note 5 5 5 5" xfId="10831" xr:uid="{00000000-0005-0000-0000-00004F2A0000}"/>
    <cellStyle name="Note 5 5 6" xfId="10832" xr:uid="{00000000-0005-0000-0000-0000502A0000}"/>
    <cellStyle name="Note 5 5 6 2" xfId="10833" xr:uid="{00000000-0005-0000-0000-0000512A0000}"/>
    <cellStyle name="Note 5 5 6 3" xfId="10834" xr:uid="{00000000-0005-0000-0000-0000522A0000}"/>
    <cellStyle name="Note 5 5 6 4" xfId="10835" xr:uid="{00000000-0005-0000-0000-0000532A0000}"/>
    <cellStyle name="Note 5 5 7" xfId="10836" xr:uid="{00000000-0005-0000-0000-0000542A0000}"/>
    <cellStyle name="Note 5 5 8" xfId="10837" xr:uid="{00000000-0005-0000-0000-0000552A0000}"/>
    <cellStyle name="Note 5 5 9" xfId="10838" xr:uid="{00000000-0005-0000-0000-0000562A0000}"/>
    <cellStyle name="Note 5 6" xfId="10839" xr:uid="{00000000-0005-0000-0000-0000572A0000}"/>
    <cellStyle name="Note 5 6 2" xfId="10840" xr:uid="{00000000-0005-0000-0000-0000582A0000}"/>
    <cellStyle name="Note 5 6 2 2" xfId="10841" xr:uid="{00000000-0005-0000-0000-0000592A0000}"/>
    <cellStyle name="Note 5 6 2 2 2" xfId="10842" xr:uid="{00000000-0005-0000-0000-00005A2A0000}"/>
    <cellStyle name="Note 5 6 2 2 2 2" xfId="10843" xr:uid="{00000000-0005-0000-0000-00005B2A0000}"/>
    <cellStyle name="Note 5 6 2 2 2 3" xfId="10844" xr:uid="{00000000-0005-0000-0000-00005C2A0000}"/>
    <cellStyle name="Note 5 6 2 2 2 4" xfId="10845" xr:uid="{00000000-0005-0000-0000-00005D2A0000}"/>
    <cellStyle name="Note 5 6 2 2 3" xfId="10846" xr:uid="{00000000-0005-0000-0000-00005E2A0000}"/>
    <cellStyle name="Note 5 6 2 2 4" xfId="10847" xr:uid="{00000000-0005-0000-0000-00005F2A0000}"/>
    <cellStyle name="Note 5 6 2 2 5" xfId="10848" xr:uid="{00000000-0005-0000-0000-0000602A0000}"/>
    <cellStyle name="Note 5 6 2 3" xfId="10849" xr:uid="{00000000-0005-0000-0000-0000612A0000}"/>
    <cellStyle name="Note 5 6 2 3 2" xfId="10850" xr:uid="{00000000-0005-0000-0000-0000622A0000}"/>
    <cellStyle name="Note 5 6 2 3 3" xfId="10851" xr:uid="{00000000-0005-0000-0000-0000632A0000}"/>
    <cellStyle name="Note 5 6 2 3 4" xfId="10852" xr:uid="{00000000-0005-0000-0000-0000642A0000}"/>
    <cellStyle name="Note 5 6 2 4" xfId="10853" xr:uid="{00000000-0005-0000-0000-0000652A0000}"/>
    <cellStyle name="Note 5 6 2 5" xfId="10854" xr:uid="{00000000-0005-0000-0000-0000662A0000}"/>
    <cellStyle name="Note 5 6 2 6" xfId="10855" xr:uid="{00000000-0005-0000-0000-0000672A0000}"/>
    <cellStyle name="Note 5 6 3" xfId="10856" xr:uid="{00000000-0005-0000-0000-0000682A0000}"/>
    <cellStyle name="Note 5 6 3 2" xfId="10857" xr:uid="{00000000-0005-0000-0000-0000692A0000}"/>
    <cellStyle name="Note 5 6 3 2 2" xfId="10858" xr:uid="{00000000-0005-0000-0000-00006A2A0000}"/>
    <cellStyle name="Note 5 6 3 2 3" xfId="10859" xr:uid="{00000000-0005-0000-0000-00006B2A0000}"/>
    <cellStyle name="Note 5 6 3 2 4" xfId="10860" xr:uid="{00000000-0005-0000-0000-00006C2A0000}"/>
    <cellStyle name="Note 5 6 3 3" xfId="10861" xr:uid="{00000000-0005-0000-0000-00006D2A0000}"/>
    <cellStyle name="Note 5 6 3 4" xfId="10862" xr:uid="{00000000-0005-0000-0000-00006E2A0000}"/>
    <cellStyle name="Note 5 6 3 5" xfId="10863" xr:uid="{00000000-0005-0000-0000-00006F2A0000}"/>
    <cellStyle name="Note 5 6 4" xfId="10864" xr:uid="{00000000-0005-0000-0000-0000702A0000}"/>
    <cellStyle name="Note 5 6 4 2" xfId="10865" xr:uid="{00000000-0005-0000-0000-0000712A0000}"/>
    <cellStyle name="Note 5 6 4 2 2" xfId="10866" xr:uid="{00000000-0005-0000-0000-0000722A0000}"/>
    <cellStyle name="Note 5 6 4 2 3" xfId="10867" xr:uid="{00000000-0005-0000-0000-0000732A0000}"/>
    <cellStyle name="Note 5 6 4 2 4" xfId="10868" xr:uid="{00000000-0005-0000-0000-0000742A0000}"/>
    <cellStyle name="Note 5 6 4 3" xfId="10869" xr:uid="{00000000-0005-0000-0000-0000752A0000}"/>
    <cellStyle name="Note 5 6 4 4" xfId="10870" xr:uid="{00000000-0005-0000-0000-0000762A0000}"/>
    <cellStyle name="Note 5 6 4 5" xfId="10871" xr:uid="{00000000-0005-0000-0000-0000772A0000}"/>
    <cellStyle name="Note 5 6 5" xfId="10872" xr:uid="{00000000-0005-0000-0000-0000782A0000}"/>
    <cellStyle name="Note 5 6 5 2" xfId="10873" xr:uid="{00000000-0005-0000-0000-0000792A0000}"/>
    <cellStyle name="Note 5 6 5 3" xfId="10874" xr:uid="{00000000-0005-0000-0000-00007A2A0000}"/>
    <cellStyle name="Note 5 6 5 4" xfId="10875" xr:uid="{00000000-0005-0000-0000-00007B2A0000}"/>
    <cellStyle name="Note 5 6 6" xfId="10876" xr:uid="{00000000-0005-0000-0000-00007C2A0000}"/>
    <cellStyle name="Note 5 6 7" xfId="10877" xr:uid="{00000000-0005-0000-0000-00007D2A0000}"/>
    <cellStyle name="Note 5 6 8" xfId="10878" xr:uid="{00000000-0005-0000-0000-00007E2A0000}"/>
    <cellStyle name="Note 5 7" xfId="10879" xr:uid="{00000000-0005-0000-0000-00007F2A0000}"/>
    <cellStyle name="Note 5 7 2" xfId="10880" xr:uid="{00000000-0005-0000-0000-0000802A0000}"/>
    <cellStyle name="Note 5 7 2 2" xfId="10881" xr:uid="{00000000-0005-0000-0000-0000812A0000}"/>
    <cellStyle name="Note 5 7 2 2 2" xfId="10882" xr:uid="{00000000-0005-0000-0000-0000822A0000}"/>
    <cellStyle name="Note 5 7 2 2 3" xfId="10883" xr:uid="{00000000-0005-0000-0000-0000832A0000}"/>
    <cellStyle name="Note 5 7 2 2 4" xfId="10884" xr:uid="{00000000-0005-0000-0000-0000842A0000}"/>
    <cellStyle name="Note 5 7 2 3" xfId="10885" xr:uid="{00000000-0005-0000-0000-0000852A0000}"/>
    <cellStyle name="Note 5 7 2 4" xfId="10886" xr:uid="{00000000-0005-0000-0000-0000862A0000}"/>
    <cellStyle name="Note 5 7 2 5" xfId="10887" xr:uid="{00000000-0005-0000-0000-0000872A0000}"/>
    <cellStyle name="Note 5 7 3" xfId="10888" xr:uid="{00000000-0005-0000-0000-0000882A0000}"/>
    <cellStyle name="Note 5 7 3 2" xfId="10889" xr:uid="{00000000-0005-0000-0000-0000892A0000}"/>
    <cellStyle name="Note 5 7 3 3" xfId="10890" xr:uid="{00000000-0005-0000-0000-00008A2A0000}"/>
    <cellStyle name="Note 5 7 3 4" xfId="10891" xr:uid="{00000000-0005-0000-0000-00008B2A0000}"/>
    <cellStyle name="Note 5 7 4" xfId="10892" xr:uid="{00000000-0005-0000-0000-00008C2A0000}"/>
    <cellStyle name="Note 5 7 5" xfId="10893" xr:uid="{00000000-0005-0000-0000-00008D2A0000}"/>
    <cellStyle name="Note 5 7 6" xfId="10894" xr:uid="{00000000-0005-0000-0000-00008E2A0000}"/>
    <cellStyle name="Note 5 8" xfId="10895" xr:uid="{00000000-0005-0000-0000-00008F2A0000}"/>
    <cellStyle name="Note 5 8 2" xfId="10896" xr:uid="{00000000-0005-0000-0000-0000902A0000}"/>
    <cellStyle name="Note 5 8 2 2" xfId="10897" xr:uid="{00000000-0005-0000-0000-0000912A0000}"/>
    <cellStyle name="Note 5 8 2 3" xfId="10898" xr:uid="{00000000-0005-0000-0000-0000922A0000}"/>
    <cellStyle name="Note 5 8 2 4" xfId="10899" xr:uid="{00000000-0005-0000-0000-0000932A0000}"/>
    <cellStyle name="Note 5 8 3" xfId="10900" xr:uid="{00000000-0005-0000-0000-0000942A0000}"/>
    <cellStyle name="Note 5 8 4" xfId="10901" xr:uid="{00000000-0005-0000-0000-0000952A0000}"/>
    <cellStyle name="Note 5 8 5" xfId="10902" xr:uid="{00000000-0005-0000-0000-0000962A0000}"/>
    <cellStyle name="Note 5 9" xfId="10903" xr:uid="{00000000-0005-0000-0000-0000972A0000}"/>
    <cellStyle name="Note 5 9 2" xfId="10904" xr:uid="{00000000-0005-0000-0000-0000982A0000}"/>
    <cellStyle name="Note 5 9 2 2" xfId="10905" xr:uid="{00000000-0005-0000-0000-0000992A0000}"/>
    <cellStyle name="Note 5 9 2 3" xfId="10906" xr:uid="{00000000-0005-0000-0000-00009A2A0000}"/>
    <cellStyle name="Note 5 9 2 4" xfId="10907" xr:uid="{00000000-0005-0000-0000-00009B2A0000}"/>
    <cellStyle name="Note 5 9 3" xfId="10908" xr:uid="{00000000-0005-0000-0000-00009C2A0000}"/>
    <cellStyle name="Note 5 9 4" xfId="10909" xr:uid="{00000000-0005-0000-0000-00009D2A0000}"/>
    <cellStyle name="Note 5 9 5" xfId="10910" xr:uid="{00000000-0005-0000-0000-00009E2A0000}"/>
    <cellStyle name="Note 6" xfId="10911" xr:uid="{00000000-0005-0000-0000-00009F2A0000}"/>
    <cellStyle name="Note 7" xfId="10912" xr:uid="{00000000-0005-0000-0000-0000A02A0000}"/>
    <cellStyle name="Note 8" xfId="10913" xr:uid="{00000000-0005-0000-0000-0000A12A0000}"/>
    <cellStyle name="Note 9" xfId="10914" xr:uid="{00000000-0005-0000-0000-0000A22A0000}"/>
    <cellStyle name="Output 2" xfId="10915" xr:uid="{00000000-0005-0000-0000-0000A32A0000}"/>
    <cellStyle name="Output 2 2" xfId="10916" xr:uid="{00000000-0005-0000-0000-0000A42A0000}"/>
    <cellStyle name="Output 2 3" xfId="10917" xr:uid="{00000000-0005-0000-0000-0000A52A0000}"/>
    <cellStyle name="Output 3" xfId="10918" xr:uid="{00000000-0005-0000-0000-0000A62A0000}"/>
    <cellStyle name="Output 3 2" xfId="10919" xr:uid="{00000000-0005-0000-0000-0000A72A0000}"/>
    <cellStyle name="Output 3 3" xfId="10920" xr:uid="{00000000-0005-0000-0000-0000A82A0000}"/>
    <cellStyle name="Output 4" xfId="10921" xr:uid="{00000000-0005-0000-0000-0000A92A0000}"/>
    <cellStyle name="Output 5" xfId="10922" xr:uid="{00000000-0005-0000-0000-0000AA2A0000}"/>
    <cellStyle name="Output 6" xfId="10923" xr:uid="{00000000-0005-0000-0000-0000AB2A0000}"/>
    <cellStyle name="Percent" xfId="11989" builtinId="5"/>
    <cellStyle name="Percent 10" xfId="10924" xr:uid="{00000000-0005-0000-0000-0000AC2A0000}"/>
    <cellStyle name="Percent 10 10" xfId="10925" xr:uid="{00000000-0005-0000-0000-0000AD2A0000}"/>
    <cellStyle name="Percent 10 2" xfId="10926" xr:uid="{00000000-0005-0000-0000-0000AE2A0000}"/>
    <cellStyle name="Percent 10 2 2" xfId="10927" xr:uid="{00000000-0005-0000-0000-0000AF2A0000}"/>
    <cellStyle name="Percent 10 2 2 2" xfId="10928" xr:uid="{00000000-0005-0000-0000-0000B02A0000}"/>
    <cellStyle name="Percent 10 2 2 2 2" xfId="10929" xr:uid="{00000000-0005-0000-0000-0000B12A0000}"/>
    <cellStyle name="Percent 10 2 2 2 3" xfId="10930" xr:uid="{00000000-0005-0000-0000-0000B22A0000}"/>
    <cellStyle name="Percent 10 2 2 2 4" xfId="10931" xr:uid="{00000000-0005-0000-0000-0000B32A0000}"/>
    <cellStyle name="Percent 10 2 2 3" xfId="10932" xr:uid="{00000000-0005-0000-0000-0000B42A0000}"/>
    <cellStyle name="Percent 10 2 2 4" xfId="10933" xr:uid="{00000000-0005-0000-0000-0000B52A0000}"/>
    <cellStyle name="Percent 10 2 2 5" xfId="10934" xr:uid="{00000000-0005-0000-0000-0000B62A0000}"/>
    <cellStyle name="Percent 10 2 3" xfId="10935" xr:uid="{00000000-0005-0000-0000-0000B72A0000}"/>
    <cellStyle name="Percent 10 2 3 2" xfId="10936" xr:uid="{00000000-0005-0000-0000-0000B82A0000}"/>
    <cellStyle name="Percent 10 2 3 3" xfId="10937" xr:uid="{00000000-0005-0000-0000-0000B92A0000}"/>
    <cellStyle name="Percent 10 2 3 4" xfId="10938" xr:uid="{00000000-0005-0000-0000-0000BA2A0000}"/>
    <cellStyle name="Percent 10 2 4" xfId="10939" xr:uid="{00000000-0005-0000-0000-0000BB2A0000}"/>
    <cellStyle name="Percent 10 2 5" xfId="10940" xr:uid="{00000000-0005-0000-0000-0000BC2A0000}"/>
    <cellStyle name="Percent 10 2 6" xfId="10941" xr:uid="{00000000-0005-0000-0000-0000BD2A0000}"/>
    <cellStyle name="Percent 10 2 7" xfId="10942" xr:uid="{00000000-0005-0000-0000-0000BE2A0000}"/>
    <cellStyle name="Percent 10 2 8" xfId="10943" xr:uid="{00000000-0005-0000-0000-0000BF2A0000}"/>
    <cellStyle name="Percent 10 3" xfId="10944" xr:uid="{00000000-0005-0000-0000-0000C02A0000}"/>
    <cellStyle name="Percent 10 3 2" xfId="10945" xr:uid="{00000000-0005-0000-0000-0000C12A0000}"/>
    <cellStyle name="Percent 10 3 2 2" xfId="10946" xr:uid="{00000000-0005-0000-0000-0000C22A0000}"/>
    <cellStyle name="Percent 10 3 2 3" xfId="10947" xr:uid="{00000000-0005-0000-0000-0000C32A0000}"/>
    <cellStyle name="Percent 10 3 2 4" xfId="10948" xr:uid="{00000000-0005-0000-0000-0000C42A0000}"/>
    <cellStyle name="Percent 10 3 3" xfId="10949" xr:uid="{00000000-0005-0000-0000-0000C52A0000}"/>
    <cellStyle name="Percent 10 3 4" xfId="10950" xr:uid="{00000000-0005-0000-0000-0000C62A0000}"/>
    <cellStyle name="Percent 10 3 5" xfId="10951" xr:uid="{00000000-0005-0000-0000-0000C72A0000}"/>
    <cellStyle name="Percent 10 4" xfId="10952" xr:uid="{00000000-0005-0000-0000-0000C82A0000}"/>
    <cellStyle name="Percent 10 4 2" xfId="10953" xr:uid="{00000000-0005-0000-0000-0000C92A0000}"/>
    <cellStyle name="Percent 10 4 2 2" xfId="10954" xr:uid="{00000000-0005-0000-0000-0000CA2A0000}"/>
    <cellStyle name="Percent 10 4 2 3" xfId="10955" xr:uid="{00000000-0005-0000-0000-0000CB2A0000}"/>
    <cellStyle name="Percent 10 4 2 4" xfId="10956" xr:uid="{00000000-0005-0000-0000-0000CC2A0000}"/>
    <cellStyle name="Percent 10 4 3" xfId="10957" xr:uid="{00000000-0005-0000-0000-0000CD2A0000}"/>
    <cellStyle name="Percent 10 4 4" xfId="10958" xr:uid="{00000000-0005-0000-0000-0000CE2A0000}"/>
    <cellStyle name="Percent 10 4 5" xfId="10959" xr:uid="{00000000-0005-0000-0000-0000CF2A0000}"/>
    <cellStyle name="Percent 10 5" xfId="10960" xr:uid="{00000000-0005-0000-0000-0000D02A0000}"/>
    <cellStyle name="Percent 10 5 2" xfId="10961" xr:uid="{00000000-0005-0000-0000-0000D12A0000}"/>
    <cellStyle name="Percent 10 5 3" xfId="10962" xr:uid="{00000000-0005-0000-0000-0000D22A0000}"/>
    <cellStyle name="Percent 10 5 4" xfId="10963" xr:uid="{00000000-0005-0000-0000-0000D32A0000}"/>
    <cellStyle name="Percent 10 6" xfId="10964" xr:uid="{00000000-0005-0000-0000-0000D42A0000}"/>
    <cellStyle name="Percent 10 7" xfId="10965" xr:uid="{00000000-0005-0000-0000-0000D52A0000}"/>
    <cellStyle name="Percent 10 8" xfId="10966" xr:uid="{00000000-0005-0000-0000-0000D62A0000}"/>
    <cellStyle name="Percent 10 9" xfId="10967" xr:uid="{00000000-0005-0000-0000-0000D72A0000}"/>
    <cellStyle name="Percent 100" xfId="10968" xr:uid="{00000000-0005-0000-0000-0000D82A0000}"/>
    <cellStyle name="Percent 101" xfId="10969" xr:uid="{00000000-0005-0000-0000-0000D92A0000}"/>
    <cellStyle name="Percent 102" xfId="10970" xr:uid="{00000000-0005-0000-0000-0000DA2A0000}"/>
    <cellStyle name="Percent 103" xfId="10971" xr:uid="{00000000-0005-0000-0000-0000DB2A0000}"/>
    <cellStyle name="Percent 104" xfId="10972" xr:uid="{00000000-0005-0000-0000-0000DC2A0000}"/>
    <cellStyle name="Percent 105" xfId="10973" xr:uid="{00000000-0005-0000-0000-0000DD2A0000}"/>
    <cellStyle name="Percent 106" xfId="10974" xr:uid="{00000000-0005-0000-0000-0000DE2A0000}"/>
    <cellStyle name="Percent 107" xfId="10975" xr:uid="{00000000-0005-0000-0000-0000DF2A0000}"/>
    <cellStyle name="Percent 108" xfId="10976" xr:uid="{00000000-0005-0000-0000-0000E02A0000}"/>
    <cellStyle name="Percent 109" xfId="10977" xr:uid="{00000000-0005-0000-0000-0000E12A0000}"/>
    <cellStyle name="Percent 11" xfId="10978" xr:uid="{00000000-0005-0000-0000-0000E22A0000}"/>
    <cellStyle name="Percent 11 2" xfId="10979" xr:uid="{00000000-0005-0000-0000-0000E32A0000}"/>
    <cellStyle name="Percent 11 2 2" xfId="10980" xr:uid="{00000000-0005-0000-0000-0000E42A0000}"/>
    <cellStyle name="Percent 11 2 2 2" xfId="10981" xr:uid="{00000000-0005-0000-0000-0000E52A0000}"/>
    <cellStyle name="Percent 11 2 2 3" xfId="10982" xr:uid="{00000000-0005-0000-0000-0000E62A0000}"/>
    <cellStyle name="Percent 11 2 2 4" xfId="10983" xr:uid="{00000000-0005-0000-0000-0000E72A0000}"/>
    <cellStyle name="Percent 11 2 3" xfId="10984" xr:uid="{00000000-0005-0000-0000-0000E82A0000}"/>
    <cellStyle name="Percent 11 2 4" xfId="10985" xr:uid="{00000000-0005-0000-0000-0000E92A0000}"/>
    <cellStyle name="Percent 11 2 5" xfId="10986" xr:uid="{00000000-0005-0000-0000-0000EA2A0000}"/>
    <cellStyle name="Percent 11 2 6" xfId="10987" xr:uid="{00000000-0005-0000-0000-0000EB2A0000}"/>
    <cellStyle name="Percent 11 2 7" xfId="10988" xr:uid="{00000000-0005-0000-0000-0000EC2A0000}"/>
    <cellStyle name="Percent 11 3" xfId="10989" xr:uid="{00000000-0005-0000-0000-0000ED2A0000}"/>
    <cellStyle name="Percent 11 3 2" xfId="10990" xr:uid="{00000000-0005-0000-0000-0000EE2A0000}"/>
    <cellStyle name="Percent 11 3 3" xfId="10991" xr:uid="{00000000-0005-0000-0000-0000EF2A0000}"/>
    <cellStyle name="Percent 11 3 4" xfId="10992" xr:uid="{00000000-0005-0000-0000-0000F02A0000}"/>
    <cellStyle name="Percent 11 4" xfId="10993" xr:uid="{00000000-0005-0000-0000-0000F12A0000}"/>
    <cellStyle name="Percent 11 5" xfId="10994" xr:uid="{00000000-0005-0000-0000-0000F22A0000}"/>
    <cellStyle name="Percent 11 6" xfId="10995" xr:uid="{00000000-0005-0000-0000-0000F32A0000}"/>
    <cellStyle name="Percent 11 7" xfId="10996" xr:uid="{00000000-0005-0000-0000-0000F42A0000}"/>
    <cellStyle name="Percent 11 8" xfId="10997" xr:uid="{00000000-0005-0000-0000-0000F52A0000}"/>
    <cellStyle name="Percent 110" xfId="10998" xr:uid="{00000000-0005-0000-0000-0000F62A0000}"/>
    <cellStyle name="Percent 111" xfId="10999" xr:uid="{00000000-0005-0000-0000-0000F72A0000}"/>
    <cellStyle name="Percent 112" xfId="11000" xr:uid="{00000000-0005-0000-0000-0000F82A0000}"/>
    <cellStyle name="Percent 113" xfId="11001" xr:uid="{00000000-0005-0000-0000-0000F92A0000}"/>
    <cellStyle name="Percent 114" xfId="11002" xr:uid="{00000000-0005-0000-0000-0000FA2A0000}"/>
    <cellStyle name="Percent 115" xfId="11003" xr:uid="{00000000-0005-0000-0000-0000FB2A0000}"/>
    <cellStyle name="Percent 116" xfId="11004" xr:uid="{00000000-0005-0000-0000-0000FC2A0000}"/>
    <cellStyle name="Percent 117" xfId="11005" xr:uid="{00000000-0005-0000-0000-0000FD2A0000}"/>
    <cellStyle name="Percent 118" xfId="11006" xr:uid="{00000000-0005-0000-0000-0000FE2A0000}"/>
    <cellStyle name="Percent 119" xfId="11007" xr:uid="{00000000-0005-0000-0000-0000FF2A0000}"/>
    <cellStyle name="Percent 12" xfId="11008" xr:uid="{00000000-0005-0000-0000-0000002B0000}"/>
    <cellStyle name="Percent 12 2" xfId="11009" xr:uid="{00000000-0005-0000-0000-0000012B0000}"/>
    <cellStyle name="Percent 12 2 2" xfId="11010" xr:uid="{00000000-0005-0000-0000-0000022B0000}"/>
    <cellStyle name="Percent 12 2 2 2" xfId="11011" xr:uid="{00000000-0005-0000-0000-0000032B0000}"/>
    <cellStyle name="Percent 12 2 2 3" xfId="11012" xr:uid="{00000000-0005-0000-0000-0000042B0000}"/>
    <cellStyle name="Percent 12 2 2 4" xfId="11013" xr:uid="{00000000-0005-0000-0000-0000052B0000}"/>
    <cellStyle name="Percent 12 2 3" xfId="11014" xr:uid="{00000000-0005-0000-0000-0000062B0000}"/>
    <cellStyle name="Percent 12 2 4" xfId="11015" xr:uid="{00000000-0005-0000-0000-0000072B0000}"/>
    <cellStyle name="Percent 12 2 5" xfId="11016" xr:uid="{00000000-0005-0000-0000-0000082B0000}"/>
    <cellStyle name="Percent 12 2 6" xfId="11017" xr:uid="{00000000-0005-0000-0000-0000092B0000}"/>
    <cellStyle name="Percent 12 2 7" xfId="11018" xr:uid="{00000000-0005-0000-0000-00000A2B0000}"/>
    <cellStyle name="Percent 12 3" xfId="11019" xr:uid="{00000000-0005-0000-0000-00000B2B0000}"/>
    <cellStyle name="Percent 12 3 2" xfId="11020" xr:uid="{00000000-0005-0000-0000-00000C2B0000}"/>
    <cellStyle name="Percent 12 3 3" xfId="11021" xr:uid="{00000000-0005-0000-0000-00000D2B0000}"/>
    <cellStyle name="Percent 12 3 4" xfId="11022" xr:uid="{00000000-0005-0000-0000-00000E2B0000}"/>
    <cellStyle name="Percent 12 4" xfId="11023" xr:uid="{00000000-0005-0000-0000-00000F2B0000}"/>
    <cellStyle name="Percent 12 5" xfId="11024" xr:uid="{00000000-0005-0000-0000-0000102B0000}"/>
    <cellStyle name="Percent 12 6" xfId="11025" xr:uid="{00000000-0005-0000-0000-0000112B0000}"/>
    <cellStyle name="Percent 12 7" xfId="11026" xr:uid="{00000000-0005-0000-0000-0000122B0000}"/>
    <cellStyle name="Percent 12 8" xfId="11027" xr:uid="{00000000-0005-0000-0000-0000132B0000}"/>
    <cellStyle name="Percent 120" xfId="11028" xr:uid="{00000000-0005-0000-0000-0000142B0000}"/>
    <cellStyle name="Percent 121" xfId="11029" xr:uid="{00000000-0005-0000-0000-0000152B0000}"/>
    <cellStyle name="Percent 122" xfId="11030" xr:uid="{00000000-0005-0000-0000-0000162B0000}"/>
    <cellStyle name="Percent 123" xfId="11031" xr:uid="{00000000-0005-0000-0000-0000172B0000}"/>
    <cellStyle name="Percent 124" xfId="11032" xr:uid="{00000000-0005-0000-0000-0000182B0000}"/>
    <cellStyle name="Percent 125" xfId="11033" xr:uid="{00000000-0005-0000-0000-0000192B0000}"/>
    <cellStyle name="Percent 126" xfId="11034" xr:uid="{00000000-0005-0000-0000-00001A2B0000}"/>
    <cellStyle name="Percent 127" xfId="11035" xr:uid="{00000000-0005-0000-0000-00001B2B0000}"/>
    <cellStyle name="Percent 128" xfId="11036" xr:uid="{00000000-0005-0000-0000-00001C2B0000}"/>
    <cellStyle name="Percent 129" xfId="11037" xr:uid="{00000000-0005-0000-0000-00001D2B0000}"/>
    <cellStyle name="Percent 13" xfId="11038" xr:uid="{00000000-0005-0000-0000-00001E2B0000}"/>
    <cellStyle name="Percent 13 2" xfId="11039" xr:uid="{00000000-0005-0000-0000-00001F2B0000}"/>
    <cellStyle name="Percent 13 2 2" xfId="11040" xr:uid="{00000000-0005-0000-0000-0000202B0000}"/>
    <cellStyle name="Percent 13 2 2 2" xfId="11041" xr:uid="{00000000-0005-0000-0000-0000212B0000}"/>
    <cellStyle name="Percent 13 2 2 3" xfId="11042" xr:uid="{00000000-0005-0000-0000-0000222B0000}"/>
    <cellStyle name="Percent 13 2 2 4" xfId="11043" xr:uid="{00000000-0005-0000-0000-0000232B0000}"/>
    <cellStyle name="Percent 13 2 3" xfId="11044" xr:uid="{00000000-0005-0000-0000-0000242B0000}"/>
    <cellStyle name="Percent 13 2 4" xfId="11045" xr:uid="{00000000-0005-0000-0000-0000252B0000}"/>
    <cellStyle name="Percent 13 2 5" xfId="11046" xr:uid="{00000000-0005-0000-0000-0000262B0000}"/>
    <cellStyle name="Percent 13 2 6" xfId="11047" xr:uid="{00000000-0005-0000-0000-0000272B0000}"/>
    <cellStyle name="Percent 13 2 7" xfId="11048" xr:uid="{00000000-0005-0000-0000-0000282B0000}"/>
    <cellStyle name="Percent 13 3" xfId="11049" xr:uid="{00000000-0005-0000-0000-0000292B0000}"/>
    <cellStyle name="Percent 13 3 2" xfId="11050" xr:uid="{00000000-0005-0000-0000-00002A2B0000}"/>
    <cellStyle name="Percent 13 3 3" xfId="11051" xr:uid="{00000000-0005-0000-0000-00002B2B0000}"/>
    <cellStyle name="Percent 13 3 4" xfId="11052" xr:uid="{00000000-0005-0000-0000-00002C2B0000}"/>
    <cellStyle name="Percent 13 4" xfId="11053" xr:uid="{00000000-0005-0000-0000-00002D2B0000}"/>
    <cellStyle name="Percent 13 5" xfId="11054" xr:uid="{00000000-0005-0000-0000-00002E2B0000}"/>
    <cellStyle name="Percent 13 6" xfId="11055" xr:uid="{00000000-0005-0000-0000-00002F2B0000}"/>
    <cellStyle name="Percent 13 7" xfId="11056" xr:uid="{00000000-0005-0000-0000-0000302B0000}"/>
    <cellStyle name="Percent 13 8" xfId="11057" xr:uid="{00000000-0005-0000-0000-0000312B0000}"/>
    <cellStyle name="Percent 130" xfId="11058" xr:uid="{00000000-0005-0000-0000-0000322B0000}"/>
    <cellStyle name="Percent 131" xfId="11059" xr:uid="{00000000-0005-0000-0000-0000332B0000}"/>
    <cellStyle name="Percent 14" xfId="11060" xr:uid="{00000000-0005-0000-0000-0000342B0000}"/>
    <cellStyle name="Percent 14 2" xfId="11061" xr:uid="{00000000-0005-0000-0000-0000352B0000}"/>
    <cellStyle name="Percent 14 2 2" xfId="11062" xr:uid="{00000000-0005-0000-0000-0000362B0000}"/>
    <cellStyle name="Percent 14 2 3" xfId="11063" xr:uid="{00000000-0005-0000-0000-0000372B0000}"/>
    <cellStyle name="Percent 14 2 4" xfId="11064" xr:uid="{00000000-0005-0000-0000-0000382B0000}"/>
    <cellStyle name="Percent 14 2 5" xfId="11065" xr:uid="{00000000-0005-0000-0000-0000392B0000}"/>
    <cellStyle name="Percent 14 2 6" xfId="11066" xr:uid="{00000000-0005-0000-0000-00003A2B0000}"/>
    <cellStyle name="Percent 14 3" xfId="11067" xr:uid="{00000000-0005-0000-0000-00003B2B0000}"/>
    <cellStyle name="Percent 14 4" xfId="11068" xr:uid="{00000000-0005-0000-0000-00003C2B0000}"/>
    <cellStyle name="Percent 14 5" xfId="11069" xr:uid="{00000000-0005-0000-0000-00003D2B0000}"/>
    <cellStyle name="Percent 14 6" xfId="11070" xr:uid="{00000000-0005-0000-0000-00003E2B0000}"/>
    <cellStyle name="Percent 14 7" xfId="11071" xr:uid="{00000000-0005-0000-0000-00003F2B0000}"/>
    <cellStyle name="Percent 15" xfId="11072" xr:uid="{00000000-0005-0000-0000-0000402B0000}"/>
    <cellStyle name="Percent 15 2" xfId="11073" xr:uid="{00000000-0005-0000-0000-0000412B0000}"/>
    <cellStyle name="Percent 15 2 2" xfId="11074" xr:uid="{00000000-0005-0000-0000-0000422B0000}"/>
    <cellStyle name="Percent 15 2 3" xfId="11075" xr:uid="{00000000-0005-0000-0000-0000432B0000}"/>
    <cellStyle name="Percent 15 2 4" xfId="11076" xr:uid="{00000000-0005-0000-0000-0000442B0000}"/>
    <cellStyle name="Percent 15 2 5" xfId="11077" xr:uid="{00000000-0005-0000-0000-0000452B0000}"/>
    <cellStyle name="Percent 15 2 6" xfId="11078" xr:uid="{00000000-0005-0000-0000-0000462B0000}"/>
    <cellStyle name="Percent 15 3" xfId="11079" xr:uid="{00000000-0005-0000-0000-0000472B0000}"/>
    <cellStyle name="Percent 15 4" xfId="11080" xr:uid="{00000000-0005-0000-0000-0000482B0000}"/>
    <cellStyle name="Percent 15 5" xfId="11081" xr:uid="{00000000-0005-0000-0000-0000492B0000}"/>
    <cellStyle name="Percent 15 6" xfId="11082" xr:uid="{00000000-0005-0000-0000-00004A2B0000}"/>
    <cellStyle name="Percent 15 7" xfId="11083" xr:uid="{00000000-0005-0000-0000-00004B2B0000}"/>
    <cellStyle name="Percent 16" xfId="11084" xr:uid="{00000000-0005-0000-0000-00004C2B0000}"/>
    <cellStyle name="Percent 16 2" xfId="11085" xr:uid="{00000000-0005-0000-0000-00004D2B0000}"/>
    <cellStyle name="Percent 16 2 2" xfId="11086" xr:uid="{00000000-0005-0000-0000-00004E2B0000}"/>
    <cellStyle name="Percent 16 2 3" xfId="11087" xr:uid="{00000000-0005-0000-0000-00004F2B0000}"/>
    <cellStyle name="Percent 16 2 4" xfId="11088" xr:uid="{00000000-0005-0000-0000-0000502B0000}"/>
    <cellStyle name="Percent 16 2 5" xfId="11089" xr:uid="{00000000-0005-0000-0000-0000512B0000}"/>
    <cellStyle name="Percent 16 2 6" xfId="11090" xr:uid="{00000000-0005-0000-0000-0000522B0000}"/>
    <cellStyle name="Percent 16 3" xfId="11091" xr:uid="{00000000-0005-0000-0000-0000532B0000}"/>
    <cellStyle name="Percent 16 4" xfId="11092" xr:uid="{00000000-0005-0000-0000-0000542B0000}"/>
    <cellStyle name="Percent 16 5" xfId="11093" xr:uid="{00000000-0005-0000-0000-0000552B0000}"/>
    <cellStyle name="Percent 16 6" xfId="11094" xr:uid="{00000000-0005-0000-0000-0000562B0000}"/>
    <cellStyle name="Percent 16 7" xfId="11095" xr:uid="{00000000-0005-0000-0000-0000572B0000}"/>
    <cellStyle name="Percent 17" xfId="11096" xr:uid="{00000000-0005-0000-0000-0000582B0000}"/>
    <cellStyle name="Percent 17 2" xfId="11097" xr:uid="{00000000-0005-0000-0000-0000592B0000}"/>
    <cellStyle name="Percent 17 2 2" xfId="11098" xr:uid="{00000000-0005-0000-0000-00005A2B0000}"/>
    <cellStyle name="Percent 17 2 3" xfId="11099" xr:uid="{00000000-0005-0000-0000-00005B2B0000}"/>
    <cellStyle name="Percent 17 3" xfId="11100" xr:uid="{00000000-0005-0000-0000-00005C2B0000}"/>
    <cellStyle name="Percent 17 4" xfId="11101" xr:uid="{00000000-0005-0000-0000-00005D2B0000}"/>
    <cellStyle name="Percent 17 5" xfId="11102" xr:uid="{00000000-0005-0000-0000-00005E2B0000}"/>
    <cellStyle name="Percent 17 6" xfId="11103" xr:uid="{00000000-0005-0000-0000-00005F2B0000}"/>
    <cellStyle name="Percent 18" xfId="11104" xr:uid="{00000000-0005-0000-0000-0000602B0000}"/>
    <cellStyle name="Percent 18 2" xfId="11105" xr:uid="{00000000-0005-0000-0000-0000612B0000}"/>
    <cellStyle name="Percent 18 2 2" xfId="11106" xr:uid="{00000000-0005-0000-0000-0000622B0000}"/>
    <cellStyle name="Percent 18 2 3" xfId="11107" xr:uid="{00000000-0005-0000-0000-0000632B0000}"/>
    <cellStyle name="Percent 18 3" xfId="11108" xr:uid="{00000000-0005-0000-0000-0000642B0000}"/>
    <cellStyle name="Percent 18 4" xfId="11109" xr:uid="{00000000-0005-0000-0000-0000652B0000}"/>
    <cellStyle name="Percent 18 5" xfId="11110" xr:uid="{00000000-0005-0000-0000-0000662B0000}"/>
    <cellStyle name="Percent 18 6" xfId="11111" xr:uid="{00000000-0005-0000-0000-0000672B0000}"/>
    <cellStyle name="Percent 19" xfId="11112" xr:uid="{00000000-0005-0000-0000-0000682B0000}"/>
    <cellStyle name="Percent 19 2" xfId="11113" xr:uid="{00000000-0005-0000-0000-0000692B0000}"/>
    <cellStyle name="Percent 19 2 2" xfId="11114" xr:uid="{00000000-0005-0000-0000-00006A2B0000}"/>
    <cellStyle name="Percent 19 2 3" xfId="11115" xr:uid="{00000000-0005-0000-0000-00006B2B0000}"/>
    <cellStyle name="Percent 19 3" xfId="11116" xr:uid="{00000000-0005-0000-0000-00006C2B0000}"/>
    <cellStyle name="Percent 19 4" xfId="11117" xr:uid="{00000000-0005-0000-0000-00006D2B0000}"/>
    <cellStyle name="Percent 19 5" xfId="11118" xr:uid="{00000000-0005-0000-0000-00006E2B0000}"/>
    <cellStyle name="Percent 19 6" xfId="11119" xr:uid="{00000000-0005-0000-0000-00006F2B0000}"/>
    <cellStyle name="Percent 2" xfId="11120" xr:uid="{00000000-0005-0000-0000-0000702B0000}"/>
    <cellStyle name="Percent 2 2" xfId="11121" xr:uid="{00000000-0005-0000-0000-0000712B0000}"/>
    <cellStyle name="Percent 2 2 2" xfId="11122" xr:uid="{00000000-0005-0000-0000-0000722B0000}"/>
    <cellStyle name="Percent 2 3" xfId="11123" xr:uid="{00000000-0005-0000-0000-0000732B0000}"/>
    <cellStyle name="Percent 2 3 2" xfId="11124" xr:uid="{00000000-0005-0000-0000-0000742B0000}"/>
    <cellStyle name="Percent 2 3 2 2" xfId="11125" xr:uid="{00000000-0005-0000-0000-0000752B0000}"/>
    <cellStyle name="Percent 2 3 3" xfId="11126" xr:uid="{00000000-0005-0000-0000-0000762B0000}"/>
    <cellStyle name="Percent 2 3 4" xfId="11127" xr:uid="{00000000-0005-0000-0000-0000772B0000}"/>
    <cellStyle name="Percent 2 4" xfId="11128" xr:uid="{00000000-0005-0000-0000-0000782B0000}"/>
    <cellStyle name="Percent 20" xfId="11129" xr:uid="{00000000-0005-0000-0000-0000792B0000}"/>
    <cellStyle name="Percent 20 2" xfId="11130" xr:uid="{00000000-0005-0000-0000-00007A2B0000}"/>
    <cellStyle name="Percent 20 2 2" xfId="11131" xr:uid="{00000000-0005-0000-0000-00007B2B0000}"/>
    <cellStyle name="Percent 20 2 3" xfId="11132" xr:uid="{00000000-0005-0000-0000-00007C2B0000}"/>
    <cellStyle name="Percent 20 3" xfId="11133" xr:uid="{00000000-0005-0000-0000-00007D2B0000}"/>
    <cellStyle name="Percent 20 4" xfId="11134" xr:uid="{00000000-0005-0000-0000-00007E2B0000}"/>
    <cellStyle name="Percent 20 5" xfId="11135" xr:uid="{00000000-0005-0000-0000-00007F2B0000}"/>
    <cellStyle name="Percent 21" xfId="11136" xr:uid="{00000000-0005-0000-0000-0000802B0000}"/>
    <cellStyle name="Percent 21 2" xfId="11137" xr:uid="{00000000-0005-0000-0000-0000812B0000}"/>
    <cellStyle name="Percent 21 2 2" xfId="11138" xr:uid="{00000000-0005-0000-0000-0000822B0000}"/>
    <cellStyle name="Percent 21 3" xfId="11139" xr:uid="{00000000-0005-0000-0000-0000832B0000}"/>
    <cellStyle name="Percent 21 4" xfId="11140" xr:uid="{00000000-0005-0000-0000-0000842B0000}"/>
    <cellStyle name="Percent 22" xfId="11141" xr:uid="{00000000-0005-0000-0000-0000852B0000}"/>
    <cellStyle name="Percent 22 2" xfId="11142" xr:uid="{00000000-0005-0000-0000-0000862B0000}"/>
    <cellStyle name="Percent 22 2 2" xfId="11143" xr:uid="{00000000-0005-0000-0000-0000872B0000}"/>
    <cellStyle name="Percent 22 3" xfId="11144" xr:uid="{00000000-0005-0000-0000-0000882B0000}"/>
    <cellStyle name="Percent 23" xfId="11145" xr:uid="{00000000-0005-0000-0000-0000892B0000}"/>
    <cellStyle name="Percent 23 2" xfId="11146" xr:uid="{00000000-0005-0000-0000-00008A2B0000}"/>
    <cellStyle name="Percent 23 3" xfId="11147" xr:uid="{00000000-0005-0000-0000-00008B2B0000}"/>
    <cellStyle name="Percent 24" xfId="11148" xr:uid="{00000000-0005-0000-0000-00008C2B0000}"/>
    <cellStyle name="Percent 25" xfId="11149" xr:uid="{00000000-0005-0000-0000-00008D2B0000}"/>
    <cellStyle name="Percent 26" xfId="11150" xr:uid="{00000000-0005-0000-0000-00008E2B0000}"/>
    <cellStyle name="Percent 27" xfId="11151" xr:uid="{00000000-0005-0000-0000-00008F2B0000}"/>
    <cellStyle name="Percent 28" xfId="11152" xr:uid="{00000000-0005-0000-0000-0000902B0000}"/>
    <cellStyle name="Percent 29" xfId="11153" xr:uid="{00000000-0005-0000-0000-0000912B0000}"/>
    <cellStyle name="Percent 3" xfId="11154" xr:uid="{00000000-0005-0000-0000-0000922B0000}"/>
    <cellStyle name="Percent 3 10" xfId="11155" xr:uid="{00000000-0005-0000-0000-0000932B0000}"/>
    <cellStyle name="Percent 3 10 2" xfId="11156" xr:uid="{00000000-0005-0000-0000-0000942B0000}"/>
    <cellStyle name="Percent 3 10 2 2" xfId="11157" xr:uid="{00000000-0005-0000-0000-0000952B0000}"/>
    <cellStyle name="Percent 3 10 2 3" xfId="11158" xr:uid="{00000000-0005-0000-0000-0000962B0000}"/>
    <cellStyle name="Percent 3 10 2 4" xfId="11159" xr:uid="{00000000-0005-0000-0000-0000972B0000}"/>
    <cellStyle name="Percent 3 10 3" xfId="11160" xr:uid="{00000000-0005-0000-0000-0000982B0000}"/>
    <cellStyle name="Percent 3 10 4" xfId="11161" xr:uid="{00000000-0005-0000-0000-0000992B0000}"/>
    <cellStyle name="Percent 3 10 5" xfId="11162" xr:uid="{00000000-0005-0000-0000-00009A2B0000}"/>
    <cellStyle name="Percent 3 11" xfId="11163" xr:uid="{00000000-0005-0000-0000-00009B2B0000}"/>
    <cellStyle name="Percent 3 11 2" xfId="11164" xr:uid="{00000000-0005-0000-0000-00009C2B0000}"/>
    <cellStyle name="Percent 3 11 3" xfId="11165" xr:uid="{00000000-0005-0000-0000-00009D2B0000}"/>
    <cellStyle name="Percent 3 11 4" xfId="11166" xr:uid="{00000000-0005-0000-0000-00009E2B0000}"/>
    <cellStyle name="Percent 3 12" xfId="11167" xr:uid="{00000000-0005-0000-0000-00009F2B0000}"/>
    <cellStyle name="Percent 3 12 2" xfId="11168" xr:uid="{00000000-0005-0000-0000-0000A02B0000}"/>
    <cellStyle name="Percent 3 12 3" xfId="11169" xr:uid="{00000000-0005-0000-0000-0000A12B0000}"/>
    <cellStyle name="Percent 3 12 4" xfId="11170" xr:uid="{00000000-0005-0000-0000-0000A22B0000}"/>
    <cellStyle name="Percent 3 13" xfId="11171" xr:uid="{00000000-0005-0000-0000-0000A32B0000}"/>
    <cellStyle name="Percent 3 13 2" xfId="11172" xr:uid="{00000000-0005-0000-0000-0000A42B0000}"/>
    <cellStyle name="Percent 3 13 3" xfId="11173" xr:uid="{00000000-0005-0000-0000-0000A52B0000}"/>
    <cellStyle name="Percent 3 13 4" xfId="11174" xr:uid="{00000000-0005-0000-0000-0000A62B0000}"/>
    <cellStyle name="Percent 3 14" xfId="11175" xr:uid="{00000000-0005-0000-0000-0000A72B0000}"/>
    <cellStyle name="Percent 3 14 2" xfId="11176" xr:uid="{00000000-0005-0000-0000-0000A82B0000}"/>
    <cellStyle name="Percent 3 14 3" xfId="11177" xr:uid="{00000000-0005-0000-0000-0000A92B0000}"/>
    <cellStyle name="Percent 3 15" xfId="11178" xr:uid="{00000000-0005-0000-0000-0000AA2B0000}"/>
    <cellStyle name="Percent 3 2" xfId="11179" xr:uid="{00000000-0005-0000-0000-0000AB2B0000}"/>
    <cellStyle name="Percent 3 2 10" xfId="11180" xr:uid="{00000000-0005-0000-0000-0000AC2B0000}"/>
    <cellStyle name="Percent 3 2 11" xfId="11181" xr:uid="{00000000-0005-0000-0000-0000AD2B0000}"/>
    <cellStyle name="Percent 3 2 12" xfId="11182" xr:uid="{00000000-0005-0000-0000-0000AE2B0000}"/>
    <cellStyle name="Percent 3 2 2" xfId="11183" xr:uid="{00000000-0005-0000-0000-0000AF2B0000}"/>
    <cellStyle name="Percent 3 2 2 2" xfId="11184" xr:uid="{00000000-0005-0000-0000-0000B02B0000}"/>
    <cellStyle name="Percent 3 2 2 2 2" xfId="11185" xr:uid="{00000000-0005-0000-0000-0000B12B0000}"/>
    <cellStyle name="Percent 3 2 2 2 2 2" xfId="11186" xr:uid="{00000000-0005-0000-0000-0000B22B0000}"/>
    <cellStyle name="Percent 3 2 2 2 2 2 2" xfId="11187" xr:uid="{00000000-0005-0000-0000-0000B32B0000}"/>
    <cellStyle name="Percent 3 2 2 2 2 2 2 2" xfId="11188" xr:uid="{00000000-0005-0000-0000-0000B42B0000}"/>
    <cellStyle name="Percent 3 2 2 2 2 2 2 3" xfId="11189" xr:uid="{00000000-0005-0000-0000-0000B52B0000}"/>
    <cellStyle name="Percent 3 2 2 2 2 2 2 4" xfId="11190" xr:uid="{00000000-0005-0000-0000-0000B62B0000}"/>
    <cellStyle name="Percent 3 2 2 2 2 2 3" xfId="11191" xr:uid="{00000000-0005-0000-0000-0000B72B0000}"/>
    <cellStyle name="Percent 3 2 2 2 2 2 4" xfId="11192" xr:uid="{00000000-0005-0000-0000-0000B82B0000}"/>
    <cellStyle name="Percent 3 2 2 2 2 2 5" xfId="11193" xr:uid="{00000000-0005-0000-0000-0000B92B0000}"/>
    <cellStyle name="Percent 3 2 2 2 2 3" xfId="11194" xr:uid="{00000000-0005-0000-0000-0000BA2B0000}"/>
    <cellStyle name="Percent 3 2 2 2 2 3 2" xfId="11195" xr:uid="{00000000-0005-0000-0000-0000BB2B0000}"/>
    <cellStyle name="Percent 3 2 2 2 2 3 3" xfId="11196" xr:uid="{00000000-0005-0000-0000-0000BC2B0000}"/>
    <cellStyle name="Percent 3 2 2 2 2 3 4" xfId="11197" xr:uid="{00000000-0005-0000-0000-0000BD2B0000}"/>
    <cellStyle name="Percent 3 2 2 2 2 4" xfId="11198" xr:uid="{00000000-0005-0000-0000-0000BE2B0000}"/>
    <cellStyle name="Percent 3 2 2 2 2 5" xfId="11199" xr:uid="{00000000-0005-0000-0000-0000BF2B0000}"/>
    <cellStyle name="Percent 3 2 2 2 2 6" xfId="11200" xr:uid="{00000000-0005-0000-0000-0000C02B0000}"/>
    <cellStyle name="Percent 3 2 2 2 3" xfId="11201" xr:uid="{00000000-0005-0000-0000-0000C12B0000}"/>
    <cellStyle name="Percent 3 2 2 2 3 2" xfId="11202" xr:uid="{00000000-0005-0000-0000-0000C22B0000}"/>
    <cellStyle name="Percent 3 2 2 2 3 2 2" xfId="11203" xr:uid="{00000000-0005-0000-0000-0000C32B0000}"/>
    <cellStyle name="Percent 3 2 2 2 3 2 3" xfId="11204" xr:uid="{00000000-0005-0000-0000-0000C42B0000}"/>
    <cellStyle name="Percent 3 2 2 2 3 2 4" xfId="11205" xr:uid="{00000000-0005-0000-0000-0000C52B0000}"/>
    <cellStyle name="Percent 3 2 2 2 3 3" xfId="11206" xr:uid="{00000000-0005-0000-0000-0000C62B0000}"/>
    <cellStyle name="Percent 3 2 2 2 3 4" xfId="11207" xr:uid="{00000000-0005-0000-0000-0000C72B0000}"/>
    <cellStyle name="Percent 3 2 2 2 3 5" xfId="11208" xr:uid="{00000000-0005-0000-0000-0000C82B0000}"/>
    <cellStyle name="Percent 3 2 2 2 4" xfId="11209" xr:uid="{00000000-0005-0000-0000-0000C92B0000}"/>
    <cellStyle name="Percent 3 2 2 2 4 2" xfId="11210" xr:uid="{00000000-0005-0000-0000-0000CA2B0000}"/>
    <cellStyle name="Percent 3 2 2 2 4 2 2" xfId="11211" xr:uid="{00000000-0005-0000-0000-0000CB2B0000}"/>
    <cellStyle name="Percent 3 2 2 2 4 2 3" xfId="11212" xr:uid="{00000000-0005-0000-0000-0000CC2B0000}"/>
    <cellStyle name="Percent 3 2 2 2 4 2 4" xfId="11213" xr:uid="{00000000-0005-0000-0000-0000CD2B0000}"/>
    <cellStyle name="Percent 3 2 2 2 4 3" xfId="11214" xr:uid="{00000000-0005-0000-0000-0000CE2B0000}"/>
    <cellStyle name="Percent 3 2 2 2 4 4" xfId="11215" xr:uid="{00000000-0005-0000-0000-0000CF2B0000}"/>
    <cellStyle name="Percent 3 2 2 2 4 5" xfId="11216" xr:uid="{00000000-0005-0000-0000-0000D02B0000}"/>
    <cellStyle name="Percent 3 2 2 2 5" xfId="11217" xr:uid="{00000000-0005-0000-0000-0000D12B0000}"/>
    <cellStyle name="Percent 3 2 2 2 5 2" xfId="11218" xr:uid="{00000000-0005-0000-0000-0000D22B0000}"/>
    <cellStyle name="Percent 3 2 2 2 5 3" xfId="11219" xr:uid="{00000000-0005-0000-0000-0000D32B0000}"/>
    <cellStyle name="Percent 3 2 2 2 5 4" xfId="11220" xr:uid="{00000000-0005-0000-0000-0000D42B0000}"/>
    <cellStyle name="Percent 3 2 2 2 6" xfId="11221" xr:uid="{00000000-0005-0000-0000-0000D52B0000}"/>
    <cellStyle name="Percent 3 2 2 2 7" xfId="11222" xr:uid="{00000000-0005-0000-0000-0000D62B0000}"/>
    <cellStyle name="Percent 3 2 2 2 8" xfId="11223" xr:uid="{00000000-0005-0000-0000-0000D72B0000}"/>
    <cellStyle name="Percent 3 2 2 3" xfId="11224" xr:uid="{00000000-0005-0000-0000-0000D82B0000}"/>
    <cellStyle name="Percent 3 2 2 3 2" xfId="11225" xr:uid="{00000000-0005-0000-0000-0000D92B0000}"/>
    <cellStyle name="Percent 3 2 2 3 2 2" xfId="11226" xr:uid="{00000000-0005-0000-0000-0000DA2B0000}"/>
    <cellStyle name="Percent 3 2 2 3 2 2 2" xfId="11227" xr:uid="{00000000-0005-0000-0000-0000DB2B0000}"/>
    <cellStyle name="Percent 3 2 2 3 2 2 3" xfId="11228" xr:uid="{00000000-0005-0000-0000-0000DC2B0000}"/>
    <cellStyle name="Percent 3 2 2 3 2 2 4" xfId="11229" xr:uid="{00000000-0005-0000-0000-0000DD2B0000}"/>
    <cellStyle name="Percent 3 2 2 3 2 3" xfId="11230" xr:uid="{00000000-0005-0000-0000-0000DE2B0000}"/>
    <cellStyle name="Percent 3 2 2 3 2 4" xfId="11231" xr:uid="{00000000-0005-0000-0000-0000DF2B0000}"/>
    <cellStyle name="Percent 3 2 2 3 2 5" xfId="11232" xr:uid="{00000000-0005-0000-0000-0000E02B0000}"/>
    <cellStyle name="Percent 3 2 2 3 3" xfId="11233" xr:uid="{00000000-0005-0000-0000-0000E12B0000}"/>
    <cellStyle name="Percent 3 2 2 3 3 2" xfId="11234" xr:uid="{00000000-0005-0000-0000-0000E22B0000}"/>
    <cellStyle name="Percent 3 2 2 3 3 3" xfId="11235" xr:uid="{00000000-0005-0000-0000-0000E32B0000}"/>
    <cellStyle name="Percent 3 2 2 3 3 4" xfId="11236" xr:uid="{00000000-0005-0000-0000-0000E42B0000}"/>
    <cellStyle name="Percent 3 2 2 3 4" xfId="11237" xr:uid="{00000000-0005-0000-0000-0000E52B0000}"/>
    <cellStyle name="Percent 3 2 2 3 5" xfId="11238" xr:uid="{00000000-0005-0000-0000-0000E62B0000}"/>
    <cellStyle name="Percent 3 2 2 3 6" xfId="11239" xr:uid="{00000000-0005-0000-0000-0000E72B0000}"/>
    <cellStyle name="Percent 3 2 2 4" xfId="11240" xr:uid="{00000000-0005-0000-0000-0000E82B0000}"/>
    <cellStyle name="Percent 3 2 2 4 2" xfId="11241" xr:uid="{00000000-0005-0000-0000-0000E92B0000}"/>
    <cellStyle name="Percent 3 2 2 4 2 2" xfId="11242" xr:uid="{00000000-0005-0000-0000-0000EA2B0000}"/>
    <cellStyle name="Percent 3 2 2 4 2 3" xfId="11243" xr:uid="{00000000-0005-0000-0000-0000EB2B0000}"/>
    <cellStyle name="Percent 3 2 2 4 2 4" xfId="11244" xr:uid="{00000000-0005-0000-0000-0000EC2B0000}"/>
    <cellStyle name="Percent 3 2 2 4 3" xfId="11245" xr:uid="{00000000-0005-0000-0000-0000ED2B0000}"/>
    <cellStyle name="Percent 3 2 2 4 4" xfId="11246" xr:uid="{00000000-0005-0000-0000-0000EE2B0000}"/>
    <cellStyle name="Percent 3 2 2 4 5" xfId="11247" xr:uid="{00000000-0005-0000-0000-0000EF2B0000}"/>
    <cellStyle name="Percent 3 2 2 5" xfId="11248" xr:uid="{00000000-0005-0000-0000-0000F02B0000}"/>
    <cellStyle name="Percent 3 2 2 5 2" xfId="11249" xr:uid="{00000000-0005-0000-0000-0000F12B0000}"/>
    <cellStyle name="Percent 3 2 2 5 2 2" xfId="11250" xr:uid="{00000000-0005-0000-0000-0000F22B0000}"/>
    <cellStyle name="Percent 3 2 2 5 2 3" xfId="11251" xr:uid="{00000000-0005-0000-0000-0000F32B0000}"/>
    <cellStyle name="Percent 3 2 2 5 2 4" xfId="11252" xr:uid="{00000000-0005-0000-0000-0000F42B0000}"/>
    <cellStyle name="Percent 3 2 2 5 3" xfId="11253" xr:uid="{00000000-0005-0000-0000-0000F52B0000}"/>
    <cellStyle name="Percent 3 2 2 5 4" xfId="11254" xr:uid="{00000000-0005-0000-0000-0000F62B0000}"/>
    <cellStyle name="Percent 3 2 2 5 5" xfId="11255" xr:uid="{00000000-0005-0000-0000-0000F72B0000}"/>
    <cellStyle name="Percent 3 2 2 6" xfId="11256" xr:uid="{00000000-0005-0000-0000-0000F82B0000}"/>
    <cellStyle name="Percent 3 2 2 6 2" xfId="11257" xr:uid="{00000000-0005-0000-0000-0000F92B0000}"/>
    <cellStyle name="Percent 3 2 2 6 3" xfId="11258" xr:uid="{00000000-0005-0000-0000-0000FA2B0000}"/>
    <cellStyle name="Percent 3 2 2 6 4" xfId="11259" xr:uid="{00000000-0005-0000-0000-0000FB2B0000}"/>
    <cellStyle name="Percent 3 2 2 7" xfId="11260" xr:uid="{00000000-0005-0000-0000-0000FC2B0000}"/>
    <cellStyle name="Percent 3 2 2 8" xfId="11261" xr:uid="{00000000-0005-0000-0000-0000FD2B0000}"/>
    <cellStyle name="Percent 3 2 2 9" xfId="11262" xr:uid="{00000000-0005-0000-0000-0000FE2B0000}"/>
    <cellStyle name="Percent 3 2 3" xfId="11263" xr:uid="{00000000-0005-0000-0000-0000FF2B0000}"/>
    <cellStyle name="Percent 3 2 3 2" xfId="11264" xr:uid="{00000000-0005-0000-0000-0000002C0000}"/>
    <cellStyle name="Percent 3 2 3 2 2" xfId="11265" xr:uid="{00000000-0005-0000-0000-0000012C0000}"/>
    <cellStyle name="Percent 3 2 3 2 2 2" xfId="11266" xr:uid="{00000000-0005-0000-0000-0000022C0000}"/>
    <cellStyle name="Percent 3 2 3 2 2 2 2" xfId="11267" xr:uid="{00000000-0005-0000-0000-0000032C0000}"/>
    <cellStyle name="Percent 3 2 3 2 2 2 3" xfId="11268" xr:uid="{00000000-0005-0000-0000-0000042C0000}"/>
    <cellStyle name="Percent 3 2 3 2 2 2 4" xfId="11269" xr:uid="{00000000-0005-0000-0000-0000052C0000}"/>
    <cellStyle name="Percent 3 2 3 2 2 3" xfId="11270" xr:uid="{00000000-0005-0000-0000-0000062C0000}"/>
    <cellStyle name="Percent 3 2 3 2 2 4" xfId="11271" xr:uid="{00000000-0005-0000-0000-0000072C0000}"/>
    <cellStyle name="Percent 3 2 3 2 2 5" xfId="11272" xr:uid="{00000000-0005-0000-0000-0000082C0000}"/>
    <cellStyle name="Percent 3 2 3 2 3" xfId="11273" xr:uid="{00000000-0005-0000-0000-0000092C0000}"/>
    <cellStyle name="Percent 3 2 3 2 3 2" xfId="11274" xr:uid="{00000000-0005-0000-0000-00000A2C0000}"/>
    <cellStyle name="Percent 3 2 3 2 3 3" xfId="11275" xr:uid="{00000000-0005-0000-0000-00000B2C0000}"/>
    <cellStyle name="Percent 3 2 3 2 3 4" xfId="11276" xr:uid="{00000000-0005-0000-0000-00000C2C0000}"/>
    <cellStyle name="Percent 3 2 3 2 4" xfId="11277" xr:uid="{00000000-0005-0000-0000-00000D2C0000}"/>
    <cellStyle name="Percent 3 2 3 2 5" xfId="11278" xr:uid="{00000000-0005-0000-0000-00000E2C0000}"/>
    <cellStyle name="Percent 3 2 3 2 6" xfId="11279" xr:uid="{00000000-0005-0000-0000-00000F2C0000}"/>
    <cellStyle name="Percent 3 2 3 3" xfId="11280" xr:uid="{00000000-0005-0000-0000-0000102C0000}"/>
    <cellStyle name="Percent 3 2 3 3 2" xfId="11281" xr:uid="{00000000-0005-0000-0000-0000112C0000}"/>
    <cellStyle name="Percent 3 2 3 3 2 2" xfId="11282" xr:uid="{00000000-0005-0000-0000-0000122C0000}"/>
    <cellStyle name="Percent 3 2 3 3 2 3" xfId="11283" xr:uid="{00000000-0005-0000-0000-0000132C0000}"/>
    <cellStyle name="Percent 3 2 3 3 2 4" xfId="11284" xr:uid="{00000000-0005-0000-0000-0000142C0000}"/>
    <cellStyle name="Percent 3 2 3 3 3" xfId="11285" xr:uid="{00000000-0005-0000-0000-0000152C0000}"/>
    <cellStyle name="Percent 3 2 3 3 4" xfId="11286" xr:uid="{00000000-0005-0000-0000-0000162C0000}"/>
    <cellStyle name="Percent 3 2 3 3 5" xfId="11287" xr:uid="{00000000-0005-0000-0000-0000172C0000}"/>
    <cellStyle name="Percent 3 2 3 4" xfId="11288" xr:uid="{00000000-0005-0000-0000-0000182C0000}"/>
    <cellStyle name="Percent 3 2 3 4 2" xfId="11289" xr:uid="{00000000-0005-0000-0000-0000192C0000}"/>
    <cellStyle name="Percent 3 2 3 4 2 2" xfId="11290" xr:uid="{00000000-0005-0000-0000-00001A2C0000}"/>
    <cellStyle name="Percent 3 2 3 4 2 3" xfId="11291" xr:uid="{00000000-0005-0000-0000-00001B2C0000}"/>
    <cellStyle name="Percent 3 2 3 4 2 4" xfId="11292" xr:uid="{00000000-0005-0000-0000-00001C2C0000}"/>
    <cellStyle name="Percent 3 2 3 4 3" xfId="11293" xr:uid="{00000000-0005-0000-0000-00001D2C0000}"/>
    <cellStyle name="Percent 3 2 3 4 4" xfId="11294" xr:uid="{00000000-0005-0000-0000-00001E2C0000}"/>
    <cellStyle name="Percent 3 2 3 4 5" xfId="11295" xr:uid="{00000000-0005-0000-0000-00001F2C0000}"/>
    <cellStyle name="Percent 3 2 3 5" xfId="11296" xr:uid="{00000000-0005-0000-0000-0000202C0000}"/>
    <cellStyle name="Percent 3 2 3 5 2" xfId="11297" xr:uid="{00000000-0005-0000-0000-0000212C0000}"/>
    <cellStyle name="Percent 3 2 3 5 3" xfId="11298" xr:uid="{00000000-0005-0000-0000-0000222C0000}"/>
    <cellStyle name="Percent 3 2 3 5 4" xfId="11299" xr:uid="{00000000-0005-0000-0000-0000232C0000}"/>
    <cellStyle name="Percent 3 2 3 6" xfId="11300" xr:uid="{00000000-0005-0000-0000-0000242C0000}"/>
    <cellStyle name="Percent 3 2 3 7" xfId="11301" xr:uid="{00000000-0005-0000-0000-0000252C0000}"/>
    <cellStyle name="Percent 3 2 3 8" xfId="11302" xr:uid="{00000000-0005-0000-0000-0000262C0000}"/>
    <cellStyle name="Percent 3 2 4" xfId="11303" xr:uid="{00000000-0005-0000-0000-0000272C0000}"/>
    <cellStyle name="Percent 3 2 4 2" xfId="11304" xr:uid="{00000000-0005-0000-0000-0000282C0000}"/>
    <cellStyle name="Percent 3 2 4 2 2" xfId="11305" xr:uid="{00000000-0005-0000-0000-0000292C0000}"/>
    <cellStyle name="Percent 3 2 4 2 2 2" xfId="11306" xr:uid="{00000000-0005-0000-0000-00002A2C0000}"/>
    <cellStyle name="Percent 3 2 4 2 2 3" xfId="11307" xr:uid="{00000000-0005-0000-0000-00002B2C0000}"/>
    <cellStyle name="Percent 3 2 4 2 2 4" xfId="11308" xr:uid="{00000000-0005-0000-0000-00002C2C0000}"/>
    <cellStyle name="Percent 3 2 4 2 3" xfId="11309" xr:uid="{00000000-0005-0000-0000-00002D2C0000}"/>
    <cellStyle name="Percent 3 2 4 2 4" xfId="11310" xr:uid="{00000000-0005-0000-0000-00002E2C0000}"/>
    <cellStyle name="Percent 3 2 4 2 5" xfId="11311" xr:uid="{00000000-0005-0000-0000-00002F2C0000}"/>
    <cellStyle name="Percent 3 2 4 3" xfId="11312" xr:uid="{00000000-0005-0000-0000-0000302C0000}"/>
    <cellStyle name="Percent 3 2 4 3 2" xfId="11313" xr:uid="{00000000-0005-0000-0000-0000312C0000}"/>
    <cellStyle name="Percent 3 2 4 3 3" xfId="11314" xr:uid="{00000000-0005-0000-0000-0000322C0000}"/>
    <cellStyle name="Percent 3 2 4 3 4" xfId="11315" xr:uid="{00000000-0005-0000-0000-0000332C0000}"/>
    <cellStyle name="Percent 3 2 4 4" xfId="11316" xr:uid="{00000000-0005-0000-0000-0000342C0000}"/>
    <cellStyle name="Percent 3 2 4 5" xfId="11317" xr:uid="{00000000-0005-0000-0000-0000352C0000}"/>
    <cellStyle name="Percent 3 2 4 6" xfId="11318" xr:uid="{00000000-0005-0000-0000-0000362C0000}"/>
    <cellStyle name="Percent 3 2 5" xfId="11319" xr:uid="{00000000-0005-0000-0000-0000372C0000}"/>
    <cellStyle name="Percent 3 2 5 2" xfId="11320" xr:uid="{00000000-0005-0000-0000-0000382C0000}"/>
    <cellStyle name="Percent 3 2 5 2 2" xfId="11321" xr:uid="{00000000-0005-0000-0000-0000392C0000}"/>
    <cellStyle name="Percent 3 2 5 2 3" xfId="11322" xr:uid="{00000000-0005-0000-0000-00003A2C0000}"/>
    <cellStyle name="Percent 3 2 5 2 4" xfId="11323" xr:uid="{00000000-0005-0000-0000-00003B2C0000}"/>
    <cellStyle name="Percent 3 2 5 3" xfId="11324" xr:uid="{00000000-0005-0000-0000-00003C2C0000}"/>
    <cellStyle name="Percent 3 2 5 4" xfId="11325" xr:uid="{00000000-0005-0000-0000-00003D2C0000}"/>
    <cellStyle name="Percent 3 2 5 5" xfId="11326" xr:uid="{00000000-0005-0000-0000-00003E2C0000}"/>
    <cellStyle name="Percent 3 2 6" xfId="11327" xr:uid="{00000000-0005-0000-0000-00003F2C0000}"/>
    <cellStyle name="Percent 3 2 6 2" xfId="11328" xr:uid="{00000000-0005-0000-0000-0000402C0000}"/>
    <cellStyle name="Percent 3 2 6 2 2" xfId="11329" xr:uid="{00000000-0005-0000-0000-0000412C0000}"/>
    <cellStyle name="Percent 3 2 6 2 3" xfId="11330" xr:uid="{00000000-0005-0000-0000-0000422C0000}"/>
    <cellStyle name="Percent 3 2 6 2 4" xfId="11331" xr:uid="{00000000-0005-0000-0000-0000432C0000}"/>
    <cellStyle name="Percent 3 2 6 3" xfId="11332" xr:uid="{00000000-0005-0000-0000-0000442C0000}"/>
    <cellStyle name="Percent 3 2 6 4" xfId="11333" xr:uid="{00000000-0005-0000-0000-0000452C0000}"/>
    <cellStyle name="Percent 3 2 6 5" xfId="11334" xr:uid="{00000000-0005-0000-0000-0000462C0000}"/>
    <cellStyle name="Percent 3 2 7" xfId="11335" xr:uid="{00000000-0005-0000-0000-0000472C0000}"/>
    <cellStyle name="Percent 3 2 7 2" xfId="11336" xr:uid="{00000000-0005-0000-0000-0000482C0000}"/>
    <cellStyle name="Percent 3 2 7 3" xfId="11337" xr:uid="{00000000-0005-0000-0000-0000492C0000}"/>
    <cellStyle name="Percent 3 2 7 4" xfId="11338" xr:uid="{00000000-0005-0000-0000-00004A2C0000}"/>
    <cellStyle name="Percent 3 2 8" xfId="11339" xr:uid="{00000000-0005-0000-0000-00004B2C0000}"/>
    <cellStyle name="Percent 3 2 9" xfId="11340" xr:uid="{00000000-0005-0000-0000-00004C2C0000}"/>
    <cellStyle name="Percent 3 3" xfId="11341" xr:uid="{00000000-0005-0000-0000-00004D2C0000}"/>
    <cellStyle name="Percent 3 4" xfId="11342" xr:uid="{00000000-0005-0000-0000-00004E2C0000}"/>
    <cellStyle name="Percent 3 4 2" xfId="11343" xr:uid="{00000000-0005-0000-0000-00004F2C0000}"/>
    <cellStyle name="Percent 3 4 2 2" xfId="11344" xr:uid="{00000000-0005-0000-0000-0000502C0000}"/>
    <cellStyle name="Percent 3 4 2 2 2" xfId="11345" xr:uid="{00000000-0005-0000-0000-0000512C0000}"/>
    <cellStyle name="Percent 3 4 2 2 2 2" xfId="11346" xr:uid="{00000000-0005-0000-0000-0000522C0000}"/>
    <cellStyle name="Percent 3 4 2 2 2 2 2" xfId="11347" xr:uid="{00000000-0005-0000-0000-0000532C0000}"/>
    <cellStyle name="Percent 3 4 2 2 2 2 3" xfId="11348" xr:uid="{00000000-0005-0000-0000-0000542C0000}"/>
    <cellStyle name="Percent 3 4 2 2 2 2 4" xfId="11349" xr:uid="{00000000-0005-0000-0000-0000552C0000}"/>
    <cellStyle name="Percent 3 4 2 2 2 3" xfId="11350" xr:uid="{00000000-0005-0000-0000-0000562C0000}"/>
    <cellStyle name="Percent 3 4 2 2 2 4" xfId="11351" xr:uid="{00000000-0005-0000-0000-0000572C0000}"/>
    <cellStyle name="Percent 3 4 2 2 2 5" xfId="11352" xr:uid="{00000000-0005-0000-0000-0000582C0000}"/>
    <cellStyle name="Percent 3 4 2 2 3" xfId="11353" xr:uid="{00000000-0005-0000-0000-0000592C0000}"/>
    <cellStyle name="Percent 3 4 2 2 3 2" xfId="11354" xr:uid="{00000000-0005-0000-0000-00005A2C0000}"/>
    <cellStyle name="Percent 3 4 2 2 3 3" xfId="11355" xr:uid="{00000000-0005-0000-0000-00005B2C0000}"/>
    <cellStyle name="Percent 3 4 2 2 3 4" xfId="11356" xr:uid="{00000000-0005-0000-0000-00005C2C0000}"/>
    <cellStyle name="Percent 3 4 2 2 4" xfId="11357" xr:uid="{00000000-0005-0000-0000-00005D2C0000}"/>
    <cellStyle name="Percent 3 4 2 2 5" xfId="11358" xr:uid="{00000000-0005-0000-0000-00005E2C0000}"/>
    <cellStyle name="Percent 3 4 2 2 6" xfId="11359" xr:uid="{00000000-0005-0000-0000-00005F2C0000}"/>
    <cellStyle name="Percent 3 4 2 3" xfId="11360" xr:uid="{00000000-0005-0000-0000-0000602C0000}"/>
    <cellStyle name="Percent 3 4 2 3 2" xfId="11361" xr:uid="{00000000-0005-0000-0000-0000612C0000}"/>
    <cellStyle name="Percent 3 4 2 3 2 2" xfId="11362" xr:uid="{00000000-0005-0000-0000-0000622C0000}"/>
    <cellStyle name="Percent 3 4 2 3 2 3" xfId="11363" xr:uid="{00000000-0005-0000-0000-0000632C0000}"/>
    <cellStyle name="Percent 3 4 2 3 2 4" xfId="11364" xr:uid="{00000000-0005-0000-0000-0000642C0000}"/>
    <cellStyle name="Percent 3 4 2 3 3" xfId="11365" xr:uid="{00000000-0005-0000-0000-0000652C0000}"/>
    <cellStyle name="Percent 3 4 2 3 4" xfId="11366" xr:uid="{00000000-0005-0000-0000-0000662C0000}"/>
    <cellStyle name="Percent 3 4 2 3 5" xfId="11367" xr:uid="{00000000-0005-0000-0000-0000672C0000}"/>
    <cellStyle name="Percent 3 4 2 4" xfId="11368" xr:uid="{00000000-0005-0000-0000-0000682C0000}"/>
    <cellStyle name="Percent 3 4 2 4 2" xfId="11369" xr:uid="{00000000-0005-0000-0000-0000692C0000}"/>
    <cellStyle name="Percent 3 4 2 4 2 2" xfId="11370" xr:uid="{00000000-0005-0000-0000-00006A2C0000}"/>
    <cellStyle name="Percent 3 4 2 4 2 3" xfId="11371" xr:uid="{00000000-0005-0000-0000-00006B2C0000}"/>
    <cellStyle name="Percent 3 4 2 4 2 4" xfId="11372" xr:uid="{00000000-0005-0000-0000-00006C2C0000}"/>
    <cellStyle name="Percent 3 4 2 4 3" xfId="11373" xr:uid="{00000000-0005-0000-0000-00006D2C0000}"/>
    <cellStyle name="Percent 3 4 2 4 4" xfId="11374" xr:uid="{00000000-0005-0000-0000-00006E2C0000}"/>
    <cellStyle name="Percent 3 4 2 4 5" xfId="11375" xr:uid="{00000000-0005-0000-0000-00006F2C0000}"/>
    <cellStyle name="Percent 3 4 2 5" xfId="11376" xr:uid="{00000000-0005-0000-0000-0000702C0000}"/>
    <cellStyle name="Percent 3 4 2 5 2" xfId="11377" xr:uid="{00000000-0005-0000-0000-0000712C0000}"/>
    <cellStyle name="Percent 3 4 2 5 3" xfId="11378" xr:uid="{00000000-0005-0000-0000-0000722C0000}"/>
    <cellStyle name="Percent 3 4 2 5 4" xfId="11379" xr:uid="{00000000-0005-0000-0000-0000732C0000}"/>
    <cellStyle name="Percent 3 4 2 6" xfId="11380" xr:uid="{00000000-0005-0000-0000-0000742C0000}"/>
    <cellStyle name="Percent 3 4 2 7" xfId="11381" xr:uid="{00000000-0005-0000-0000-0000752C0000}"/>
    <cellStyle name="Percent 3 4 2 8" xfId="11382" xr:uid="{00000000-0005-0000-0000-0000762C0000}"/>
    <cellStyle name="Percent 3 4 3" xfId="11383" xr:uid="{00000000-0005-0000-0000-0000772C0000}"/>
    <cellStyle name="Percent 3 4 3 2" xfId="11384" xr:uid="{00000000-0005-0000-0000-0000782C0000}"/>
    <cellStyle name="Percent 3 4 3 2 2" xfId="11385" xr:uid="{00000000-0005-0000-0000-0000792C0000}"/>
    <cellStyle name="Percent 3 4 3 2 2 2" xfId="11386" xr:uid="{00000000-0005-0000-0000-00007A2C0000}"/>
    <cellStyle name="Percent 3 4 3 2 2 3" xfId="11387" xr:uid="{00000000-0005-0000-0000-00007B2C0000}"/>
    <cellStyle name="Percent 3 4 3 2 2 4" xfId="11388" xr:uid="{00000000-0005-0000-0000-00007C2C0000}"/>
    <cellStyle name="Percent 3 4 3 2 3" xfId="11389" xr:uid="{00000000-0005-0000-0000-00007D2C0000}"/>
    <cellStyle name="Percent 3 4 3 2 4" xfId="11390" xr:uid="{00000000-0005-0000-0000-00007E2C0000}"/>
    <cellStyle name="Percent 3 4 3 2 5" xfId="11391" xr:uid="{00000000-0005-0000-0000-00007F2C0000}"/>
    <cellStyle name="Percent 3 4 3 3" xfId="11392" xr:uid="{00000000-0005-0000-0000-0000802C0000}"/>
    <cellStyle name="Percent 3 4 3 3 2" xfId="11393" xr:uid="{00000000-0005-0000-0000-0000812C0000}"/>
    <cellStyle name="Percent 3 4 3 3 3" xfId="11394" xr:uid="{00000000-0005-0000-0000-0000822C0000}"/>
    <cellStyle name="Percent 3 4 3 3 4" xfId="11395" xr:uid="{00000000-0005-0000-0000-0000832C0000}"/>
    <cellStyle name="Percent 3 4 3 4" xfId="11396" xr:uid="{00000000-0005-0000-0000-0000842C0000}"/>
    <cellStyle name="Percent 3 4 3 5" xfId="11397" xr:uid="{00000000-0005-0000-0000-0000852C0000}"/>
    <cellStyle name="Percent 3 4 3 6" xfId="11398" xr:uid="{00000000-0005-0000-0000-0000862C0000}"/>
    <cellStyle name="Percent 3 4 4" xfId="11399" xr:uid="{00000000-0005-0000-0000-0000872C0000}"/>
    <cellStyle name="Percent 3 4 4 2" xfId="11400" xr:uid="{00000000-0005-0000-0000-0000882C0000}"/>
    <cellStyle name="Percent 3 4 4 2 2" xfId="11401" xr:uid="{00000000-0005-0000-0000-0000892C0000}"/>
    <cellStyle name="Percent 3 4 4 2 3" xfId="11402" xr:uid="{00000000-0005-0000-0000-00008A2C0000}"/>
    <cellStyle name="Percent 3 4 4 2 4" xfId="11403" xr:uid="{00000000-0005-0000-0000-00008B2C0000}"/>
    <cellStyle name="Percent 3 4 4 3" xfId="11404" xr:uid="{00000000-0005-0000-0000-00008C2C0000}"/>
    <cellStyle name="Percent 3 4 4 4" xfId="11405" xr:uid="{00000000-0005-0000-0000-00008D2C0000}"/>
    <cellStyle name="Percent 3 4 4 5" xfId="11406" xr:uid="{00000000-0005-0000-0000-00008E2C0000}"/>
    <cellStyle name="Percent 3 4 5" xfId="11407" xr:uid="{00000000-0005-0000-0000-00008F2C0000}"/>
    <cellStyle name="Percent 3 4 5 2" xfId="11408" xr:uid="{00000000-0005-0000-0000-0000902C0000}"/>
    <cellStyle name="Percent 3 4 5 2 2" xfId="11409" xr:uid="{00000000-0005-0000-0000-0000912C0000}"/>
    <cellStyle name="Percent 3 4 5 2 3" xfId="11410" xr:uid="{00000000-0005-0000-0000-0000922C0000}"/>
    <cellStyle name="Percent 3 4 5 2 4" xfId="11411" xr:uid="{00000000-0005-0000-0000-0000932C0000}"/>
    <cellStyle name="Percent 3 4 5 3" xfId="11412" xr:uid="{00000000-0005-0000-0000-0000942C0000}"/>
    <cellStyle name="Percent 3 4 5 4" xfId="11413" xr:uid="{00000000-0005-0000-0000-0000952C0000}"/>
    <cellStyle name="Percent 3 4 5 5" xfId="11414" xr:uid="{00000000-0005-0000-0000-0000962C0000}"/>
    <cellStyle name="Percent 3 4 6" xfId="11415" xr:uid="{00000000-0005-0000-0000-0000972C0000}"/>
    <cellStyle name="Percent 3 4 6 2" xfId="11416" xr:uid="{00000000-0005-0000-0000-0000982C0000}"/>
    <cellStyle name="Percent 3 4 6 3" xfId="11417" xr:uid="{00000000-0005-0000-0000-0000992C0000}"/>
    <cellStyle name="Percent 3 4 6 4" xfId="11418" xr:uid="{00000000-0005-0000-0000-00009A2C0000}"/>
    <cellStyle name="Percent 3 4 7" xfId="11419" xr:uid="{00000000-0005-0000-0000-00009B2C0000}"/>
    <cellStyle name="Percent 3 4 8" xfId="11420" xr:uid="{00000000-0005-0000-0000-00009C2C0000}"/>
    <cellStyle name="Percent 3 4 9" xfId="11421" xr:uid="{00000000-0005-0000-0000-00009D2C0000}"/>
    <cellStyle name="Percent 3 5" xfId="11422" xr:uid="{00000000-0005-0000-0000-00009E2C0000}"/>
    <cellStyle name="Percent 3 5 2" xfId="11423" xr:uid="{00000000-0005-0000-0000-00009F2C0000}"/>
    <cellStyle name="Percent 3 5 2 2" xfId="11424" xr:uid="{00000000-0005-0000-0000-0000A02C0000}"/>
    <cellStyle name="Percent 3 5 2 2 2" xfId="11425" xr:uid="{00000000-0005-0000-0000-0000A12C0000}"/>
    <cellStyle name="Percent 3 5 2 2 2 2" xfId="11426" xr:uid="{00000000-0005-0000-0000-0000A22C0000}"/>
    <cellStyle name="Percent 3 5 2 2 2 3" xfId="11427" xr:uid="{00000000-0005-0000-0000-0000A32C0000}"/>
    <cellStyle name="Percent 3 5 2 2 2 4" xfId="11428" xr:uid="{00000000-0005-0000-0000-0000A42C0000}"/>
    <cellStyle name="Percent 3 5 2 2 3" xfId="11429" xr:uid="{00000000-0005-0000-0000-0000A52C0000}"/>
    <cellStyle name="Percent 3 5 2 2 4" xfId="11430" xr:uid="{00000000-0005-0000-0000-0000A62C0000}"/>
    <cellStyle name="Percent 3 5 2 2 5" xfId="11431" xr:uid="{00000000-0005-0000-0000-0000A72C0000}"/>
    <cellStyle name="Percent 3 5 2 3" xfId="11432" xr:uid="{00000000-0005-0000-0000-0000A82C0000}"/>
    <cellStyle name="Percent 3 5 2 3 2" xfId="11433" xr:uid="{00000000-0005-0000-0000-0000A92C0000}"/>
    <cellStyle name="Percent 3 5 2 3 3" xfId="11434" xr:uid="{00000000-0005-0000-0000-0000AA2C0000}"/>
    <cellStyle name="Percent 3 5 2 3 4" xfId="11435" xr:uid="{00000000-0005-0000-0000-0000AB2C0000}"/>
    <cellStyle name="Percent 3 5 2 4" xfId="11436" xr:uid="{00000000-0005-0000-0000-0000AC2C0000}"/>
    <cellStyle name="Percent 3 5 2 5" xfId="11437" xr:uid="{00000000-0005-0000-0000-0000AD2C0000}"/>
    <cellStyle name="Percent 3 5 2 6" xfId="11438" xr:uid="{00000000-0005-0000-0000-0000AE2C0000}"/>
    <cellStyle name="Percent 3 5 3" xfId="11439" xr:uid="{00000000-0005-0000-0000-0000AF2C0000}"/>
    <cellStyle name="Percent 3 5 3 2" xfId="11440" xr:uid="{00000000-0005-0000-0000-0000B02C0000}"/>
    <cellStyle name="Percent 3 5 3 2 2" xfId="11441" xr:uid="{00000000-0005-0000-0000-0000B12C0000}"/>
    <cellStyle name="Percent 3 5 3 2 3" xfId="11442" xr:uid="{00000000-0005-0000-0000-0000B22C0000}"/>
    <cellStyle name="Percent 3 5 3 2 4" xfId="11443" xr:uid="{00000000-0005-0000-0000-0000B32C0000}"/>
    <cellStyle name="Percent 3 5 3 3" xfId="11444" xr:uid="{00000000-0005-0000-0000-0000B42C0000}"/>
    <cellStyle name="Percent 3 5 3 4" xfId="11445" xr:uid="{00000000-0005-0000-0000-0000B52C0000}"/>
    <cellStyle name="Percent 3 5 3 5" xfId="11446" xr:uid="{00000000-0005-0000-0000-0000B62C0000}"/>
    <cellStyle name="Percent 3 5 4" xfId="11447" xr:uid="{00000000-0005-0000-0000-0000B72C0000}"/>
    <cellStyle name="Percent 3 5 4 2" xfId="11448" xr:uid="{00000000-0005-0000-0000-0000B82C0000}"/>
    <cellStyle name="Percent 3 5 4 2 2" xfId="11449" xr:uid="{00000000-0005-0000-0000-0000B92C0000}"/>
    <cellStyle name="Percent 3 5 4 2 3" xfId="11450" xr:uid="{00000000-0005-0000-0000-0000BA2C0000}"/>
    <cellStyle name="Percent 3 5 4 2 4" xfId="11451" xr:uid="{00000000-0005-0000-0000-0000BB2C0000}"/>
    <cellStyle name="Percent 3 5 4 3" xfId="11452" xr:uid="{00000000-0005-0000-0000-0000BC2C0000}"/>
    <cellStyle name="Percent 3 5 4 4" xfId="11453" xr:uid="{00000000-0005-0000-0000-0000BD2C0000}"/>
    <cellStyle name="Percent 3 5 4 5" xfId="11454" xr:uid="{00000000-0005-0000-0000-0000BE2C0000}"/>
    <cellStyle name="Percent 3 5 5" xfId="11455" xr:uid="{00000000-0005-0000-0000-0000BF2C0000}"/>
    <cellStyle name="Percent 3 5 5 2" xfId="11456" xr:uid="{00000000-0005-0000-0000-0000C02C0000}"/>
    <cellStyle name="Percent 3 5 5 3" xfId="11457" xr:uid="{00000000-0005-0000-0000-0000C12C0000}"/>
    <cellStyle name="Percent 3 5 5 4" xfId="11458" xr:uid="{00000000-0005-0000-0000-0000C22C0000}"/>
    <cellStyle name="Percent 3 5 6" xfId="11459" xr:uid="{00000000-0005-0000-0000-0000C32C0000}"/>
    <cellStyle name="Percent 3 5 7" xfId="11460" xr:uid="{00000000-0005-0000-0000-0000C42C0000}"/>
    <cellStyle name="Percent 3 5 8" xfId="11461" xr:uid="{00000000-0005-0000-0000-0000C52C0000}"/>
    <cellStyle name="Percent 3 6" xfId="11462" xr:uid="{00000000-0005-0000-0000-0000C62C0000}"/>
    <cellStyle name="Percent 3 6 2" xfId="11463" xr:uid="{00000000-0005-0000-0000-0000C72C0000}"/>
    <cellStyle name="Percent 3 6 2 2" xfId="11464" xr:uid="{00000000-0005-0000-0000-0000C82C0000}"/>
    <cellStyle name="Percent 3 6 2 2 2" xfId="11465" xr:uid="{00000000-0005-0000-0000-0000C92C0000}"/>
    <cellStyle name="Percent 3 6 2 2 2 2" xfId="11466" xr:uid="{00000000-0005-0000-0000-0000CA2C0000}"/>
    <cellStyle name="Percent 3 6 2 2 2 3" xfId="11467" xr:uid="{00000000-0005-0000-0000-0000CB2C0000}"/>
    <cellStyle name="Percent 3 6 2 2 2 4" xfId="11468" xr:uid="{00000000-0005-0000-0000-0000CC2C0000}"/>
    <cellStyle name="Percent 3 6 2 2 3" xfId="11469" xr:uid="{00000000-0005-0000-0000-0000CD2C0000}"/>
    <cellStyle name="Percent 3 6 2 2 4" xfId="11470" xr:uid="{00000000-0005-0000-0000-0000CE2C0000}"/>
    <cellStyle name="Percent 3 6 2 2 5" xfId="11471" xr:uid="{00000000-0005-0000-0000-0000CF2C0000}"/>
    <cellStyle name="Percent 3 6 2 3" xfId="11472" xr:uid="{00000000-0005-0000-0000-0000D02C0000}"/>
    <cellStyle name="Percent 3 6 2 3 2" xfId="11473" xr:uid="{00000000-0005-0000-0000-0000D12C0000}"/>
    <cellStyle name="Percent 3 6 2 3 3" xfId="11474" xr:uid="{00000000-0005-0000-0000-0000D22C0000}"/>
    <cellStyle name="Percent 3 6 2 3 4" xfId="11475" xr:uid="{00000000-0005-0000-0000-0000D32C0000}"/>
    <cellStyle name="Percent 3 6 2 4" xfId="11476" xr:uid="{00000000-0005-0000-0000-0000D42C0000}"/>
    <cellStyle name="Percent 3 6 2 5" xfId="11477" xr:uid="{00000000-0005-0000-0000-0000D52C0000}"/>
    <cellStyle name="Percent 3 6 2 6" xfId="11478" xr:uid="{00000000-0005-0000-0000-0000D62C0000}"/>
    <cellStyle name="Percent 3 6 3" xfId="11479" xr:uid="{00000000-0005-0000-0000-0000D72C0000}"/>
    <cellStyle name="Percent 3 6 3 2" xfId="11480" xr:uid="{00000000-0005-0000-0000-0000D82C0000}"/>
    <cellStyle name="Percent 3 6 3 2 2" xfId="11481" xr:uid="{00000000-0005-0000-0000-0000D92C0000}"/>
    <cellStyle name="Percent 3 6 3 2 3" xfId="11482" xr:uid="{00000000-0005-0000-0000-0000DA2C0000}"/>
    <cellStyle name="Percent 3 6 3 2 4" xfId="11483" xr:uid="{00000000-0005-0000-0000-0000DB2C0000}"/>
    <cellStyle name="Percent 3 6 3 3" xfId="11484" xr:uid="{00000000-0005-0000-0000-0000DC2C0000}"/>
    <cellStyle name="Percent 3 6 3 4" xfId="11485" xr:uid="{00000000-0005-0000-0000-0000DD2C0000}"/>
    <cellStyle name="Percent 3 6 3 5" xfId="11486" xr:uid="{00000000-0005-0000-0000-0000DE2C0000}"/>
    <cellStyle name="Percent 3 6 4" xfId="11487" xr:uid="{00000000-0005-0000-0000-0000DF2C0000}"/>
    <cellStyle name="Percent 3 6 4 2" xfId="11488" xr:uid="{00000000-0005-0000-0000-0000E02C0000}"/>
    <cellStyle name="Percent 3 6 4 2 2" xfId="11489" xr:uid="{00000000-0005-0000-0000-0000E12C0000}"/>
    <cellStyle name="Percent 3 6 4 2 3" xfId="11490" xr:uid="{00000000-0005-0000-0000-0000E22C0000}"/>
    <cellStyle name="Percent 3 6 4 2 4" xfId="11491" xr:uid="{00000000-0005-0000-0000-0000E32C0000}"/>
    <cellStyle name="Percent 3 6 4 3" xfId="11492" xr:uid="{00000000-0005-0000-0000-0000E42C0000}"/>
    <cellStyle name="Percent 3 6 4 4" xfId="11493" xr:uid="{00000000-0005-0000-0000-0000E52C0000}"/>
    <cellStyle name="Percent 3 6 4 5" xfId="11494" xr:uid="{00000000-0005-0000-0000-0000E62C0000}"/>
    <cellStyle name="Percent 3 6 5" xfId="11495" xr:uid="{00000000-0005-0000-0000-0000E72C0000}"/>
    <cellStyle name="Percent 3 6 5 2" xfId="11496" xr:uid="{00000000-0005-0000-0000-0000E82C0000}"/>
    <cellStyle name="Percent 3 6 5 3" xfId="11497" xr:uid="{00000000-0005-0000-0000-0000E92C0000}"/>
    <cellStyle name="Percent 3 6 5 4" xfId="11498" xr:uid="{00000000-0005-0000-0000-0000EA2C0000}"/>
    <cellStyle name="Percent 3 6 6" xfId="11499" xr:uid="{00000000-0005-0000-0000-0000EB2C0000}"/>
    <cellStyle name="Percent 3 6 7" xfId="11500" xr:uid="{00000000-0005-0000-0000-0000EC2C0000}"/>
    <cellStyle name="Percent 3 6 8" xfId="11501" xr:uid="{00000000-0005-0000-0000-0000ED2C0000}"/>
    <cellStyle name="Percent 3 7" xfId="11502" xr:uid="{00000000-0005-0000-0000-0000EE2C0000}"/>
    <cellStyle name="Percent 3 7 2" xfId="11503" xr:uid="{00000000-0005-0000-0000-0000EF2C0000}"/>
    <cellStyle name="Percent 3 7 2 2" xfId="11504" xr:uid="{00000000-0005-0000-0000-0000F02C0000}"/>
    <cellStyle name="Percent 3 7 2 2 2" xfId="11505" xr:uid="{00000000-0005-0000-0000-0000F12C0000}"/>
    <cellStyle name="Percent 3 7 2 2 3" xfId="11506" xr:uid="{00000000-0005-0000-0000-0000F22C0000}"/>
    <cellStyle name="Percent 3 7 2 2 4" xfId="11507" xr:uid="{00000000-0005-0000-0000-0000F32C0000}"/>
    <cellStyle name="Percent 3 7 2 3" xfId="11508" xr:uid="{00000000-0005-0000-0000-0000F42C0000}"/>
    <cellStyle name="Percent 3 7 2 4" xfId="11509" xr:uid="{00000000-0005-0000-0000-0000F52C0000}"/>
    <cellStyle name="Percent 3 7 2 5" xfId="11510" xr:uid="{00000000-0005-0000-0000-0000F62C0000}"/>
    <cellStyle name="Percent 3 7 3" xfId="11511" xr:uid="{00000000-0005-0000-0000-0000F72C0000}"/>
    <cellStyle name="Percent 3 7 3 2" xfId="11512" xr:uid="{00000000-0005-0000-0000-0000F82C0000}"/>
    <cellStyle name="Percent 3 7 3 3" xfId="11513" xr:uid="{00000000-0005-0000-0000-0000F92C0000}"/>
    <cellStyle name="Percent 3 7 3 4" xfId="11514" xr:uid="{00000000-0005-0000-0000-0000FA2C0000}"/>
    <cellStyle name="Percent 3 7 4" xfId="11515" xr:uid="{00000000-0005-0000-0000-0000FB2C0000}"/>
    <cellStyle name="Percent 3 7 5" xfId="11516" xr:uid="{00000000-0005-0000-0000-0000FC2C0000}"/>
    <cellStyle name="Percent 3 7 6" xfId="11517" xr:uid="{00000000-0005-0000-0000-0000FD2C0000}"/>
    <cellStyle name="Percent 3 8" xfId="11518" xr:uid="{00000000-0005-0000-0000-0000FE2C0000}"/>
    <cellStyle name="Percent 3 8 2" xfId="11519" xr:uid="{00000000-0005-0000-0000-0000FF2C0000}"/>
    <cellStyle name="Percent 3 8 2 2" xfId="11520" xr:uid="{00000000-0005-0000-0000-0000002D0000}"/>
    <cellStyle name="Percent 3 8 2 2 2" xfId="11521" xr:uid="{00000000-0005-0000-0000-0000012D0000}"/>
    <cellStyle name="Percent 3 8 2 2 3" xfId="11522" xr:uid="{00000000-0005-0000-0000-0000022D0000}"/>
    <cellStyle name="Percent 3 8 2 2 4" xfId="11523" xr:uid="{00000000-0005-0000-0000-0000032D0000}"/>
    <cellStyle name="Percent 3 8 2 3" xfId="11524" xr:uid="{00000000-0005-0000-0000-0000042D0000}"/>
    <cellStyle name="Percent 3 8 2 4" xfId="11525" xr:uid="{00000000-0005-0000-0000-0000052D0000}"/>
    <cellStyle name="Percent 3 8 2 5" xfId="11526" xr:uid="{00000000-0005-0000-0000-0000062D0000}"/>
    <cellStyle name="Percent 3 8 3" xfId="11527" xr:uid="{00000000-0005-0000-0000-0000072D0000}"/>
    <cellStyle name="Percent 3 8 3 2" xfId="11528" xr:uid="{00000000-0005-0000-0000-0000082D0000}"/>
    <cellStyle name="Percent 3 8 3 3" xfId="11529" xr:uid="{00000000-0005-0000-0000-0000092D0000}"/>
    <cellStyle name="Percent 3 8 3 4" xfId="11530" xr:uid="{00000000-0005-0000-0000-00000A2D0000}"/>
    <cellStyle name="Percent 3 8 4" xfId="11531" xr:uid="{00000000-0005-0000-0000-00000B2D0000}"/>
    <cellStyle name="Percent 3 8 5" xfId="11532" xr:uid="{00000000-0005-0000-0000-00000C2D0000}"/>
    <cellStyle name="Percent 3 8 6" xfId="11533" xr:uid="{00000000-0005-0000-0000-00000D2D0000}"/>
    <cellStyle name="Percent 3 9" xfId="11534" xr:uid="{00000000-0005-0000-0000-00000E2D0000}"/>
    <cellStyle name="Percent 3 9 2" xfId="11535" xr:uid="{00000000-0005-0000-0000-00000F2D0000}"/>
    <cellStyle name="Percent 3 9 2 2" xfId="11536" xr:uid="{00000000-0005-0000-0000-0000102D0000}"/>
    <cellStyle name="Percent 3 9 2 3" xfId="11537" xr:uid="{00000000-0005-0000-0000-0000112D0000}"/>
    <cellStyle name="Percent 3 9 2 4" xfId="11538" xr:uid="{00000000-0005-0000-0000-0000122D0000}"/>
    <cellStyle name="Percent 3 9 3" xfId="11539" xr:uid="{00000000-0005-0000-0000-0000132D0000}"/>
    <cellStyle name="Percent 3 9 4" xfId="11540" xr:uid="{00000000-0005-0000-0000-0000142D0000}"/>
    <cellStyle name="Percent 3 9 5" xfId="11541" xr:uid="{00000000-0005-0000-0000-0000152D0000}"/>
    <cellStyle name="Percent 30" xfId="11542" xr:uid="{00000000-0005-0000-0000-0000162D0000}"/>
    <cellStyle name="Percent 31" xfId="11543" xr:uid="{00000000-0005-0000-0000-0000172D0000}"/>
    <cellStyle name="Percent 32" xfId="11544" xr:uid="{00000000-0005-0000-0000-0000182D0000}"/>
    <cellStyle name="Percent 33" xfId="11545" xr:uid="{00000000-0005-0000-0000-0000192D0000}"/>
    <cellStyle name="Percent 34" xfId="11546" xr:uid="{00000000-0005-0000-0000-00001A2D0000}"/>
    <cellStyle name="Percent 35" xfId="11547" xr:uid="{00000000-0005-0000-0000-00001B2D0000}"/>
    <cellStyle name="Percent 36" xfId="11548" xr:uid="{00000000-0005-0000-0000-00001C2D0000}"/>
    <cellStyle name="Percent 37" xfId="11549" xr:uid="{00000000-0005-0000-0000-00001D2D0000}"/>
    <cellStyle name="Percent 38" xfId="11550" xr:uid="{00000000-0005-0000-0000-00001E2D0000}"/>
    <cellStyle name="Percent 39" xfId="11551" xr:uid="{00000000-0005-0000-0000-00001F2D0000}"/>
    <cellStyle name="Percent 4" xfId="11552" xr:uid="{00000000-0005-0000-0000-0000202D0000}"/>
    <cellStyle name="Percent 4 2" xfId="11553" xr:uid="{00000000-0005-0000-0000-0000212D0000}"/>
    <cellStyle name="Percent 4 2 2" xfId="11554" xr:uid="{00000000-0005-0000-0000-0000222D0000}"/>
    <cellStyle name="Percent 4 3" xfId="11555" xr:uid="{00000000-0005-0000-0000-0000232D0000}"/>
    <cellStyle name="Percent 4 4" xfId="11556" xr:uid="{00000000-0005-0000-0000-0000242D0000}"/>
    <cellStyle name="Percent 40" xfId="11557" xr:uid="{00000000-0005-0000-0000-0000252D0000}"/>
    <cellStyle name="Percent 41" xfId="11558" xr:uid="{00000000-0005-0000-0000-0000262D0000}"/>
    <cellStyle name="Percent 42" xfId="11559" xr:uid="{00000000-0005-0000-0000-0000272D0000}"/>
    <cellStyle name="Percent 43" xfId="11560" xr:uid="{00000000-0005-0000-0000-0000282D0000}"/>
    <cellStyle name="Percent 44" xfId="11561" xr:uid="{00000000-0005-0000-0000-0000292D0000}"/>
    <cellStyle name="Percent 45" xfId="11562" xr:uid="{00000000-0005-0000-0000-00002A2D0000}"/>
    <cellStyle name="Percent 46" xfId="11563" xr:uid="{00000000-0005-0000-0000-00002B2D0000}"/>
    <cellStyle name="Percent 47" xfId="11564" xr:uid="{00000000-0005-0000-0000-00002C2D0000}"/>
    <cellStyle name="Percent 48" xfId="11565" xr:uid="{00000000-0005-0000-0000-00002D2D0000}"/>
    <cellStyle name="Percent 49" xfId="11566" xr:uid="{00000000-0005-0000-0000-00002E2D0000}"/>
    <cellStyle name="Percent 5" xfId="11567" xr:uid="{00000000-0005-0000-0000-00002F2D0000}"/>
    <cellStyle name="Percent 5 2" xfId="11568" xr:uid="{00000000-0005-0000-0000-0000302D0000}"/>
    <cellStyle name="Percent 5 3" xfId="11569" xr:uid="{00000000-0005-0000-0000-0000312D0000}"/>
    <cellStyle name="Percent 5 3 2" xfId="11570" xr:uid="{00000000-0005-0000-0000-0000322D0000}"/>
    <cellStyle name="Percent 5 3 2 2" xfId="11571" xr:uid="{00000000-0005-0000-0000-0000332D0000}"/>
    <cellStyle name="Percent 5 3 2 2 2" xfId="11572" xr:uid="{00000000-0005-0000-0000-0000342D0000}"/>
    <cellStyle name="Percent 5 3 2 2 2 2" xfId="11573" xr:uid="{00000000-0005-0000-0000-0000352D0000}"/>
    <cellStyle name="Percent 5 3 2 2 2 2 2" xfId="11574" xr:uid="{00000000-0005-0000-0000-0000362D0000}"/>
    <cellStyle name="Percent 5 3 2 2 2 2 3" xfId="11575" xr:uid="{00000000-0005-0000-0000-0000372D0000}"/>
    <cellStyle name="Percent 5 3 2 2 2 2 4" xfId="11576" xr:uid="{00000000-0005-0000-0000-0000382D0000}"/>
    <cellStyle name="Percent 5 3 2 2 2 3" xfId="11577" xr:uid="{00000000-0005-0000-0000-0000392D0000}"/>
    <cellStyle name="Percent 5 3 2 2 2 4" xfId="11578" xr:uid="{00000000-0005-0000-0000-00003A2D0000}"/>
    <cellStyle name="Percent 5 3 2 2 2 5" xfId="11579" xr:uid="{00000000-0005-0000-0000-00003B2D0000}"/>
    <cellStyle name="Percent 5 3 2 2 3" xfId="11580" xr:uid="{00000000-0005-0000-0000-00003C2D0000}"/>
    <cellStyle name="Percent 5 3 2 2 3 2" xfId="11581" xr:uid="{00000000-0005-0000-0000-00003D2D0000}"/>
    <cellStyle name="Percent 5 3 2 2 3 3" xfId="11582" xr:uid="{00000000-0005-0000-0000-00003E2D0000}"/>
    <cellStyle name="Percent 5 3 2 2 3 4" xfId="11583" xr:uid="{00000000-0005-0000-0000-00003F2D0000}"/>
    <cellStyle name="Percent 5 3 2 2 4" xfId="11584" xr:uid="{00000000-0005-0000-0000-0000402D0000}"/>
    <cellStyle name="Percent 5 3 2 2 5" xfId="11585" xr:uid="{00000000-0005-0000-0000-0000412D0000}"/>
    <cellStyle name="Percent 5 3 2 2 6" xfId="11586" xr:uid="{00000000-0005-0000-0000-0000422D0000}"/>
    <cellStyle name="Percent 5 3 2 3" xfId="11587" xr:uid="{00000000-0005-0000-0000-0000432D0000}"/>
    <cellStyle name="Percent 5 3 2 3 2" xfId="11588" xr:uid="{00000000-0005-0000-0000-0000442D0000}"/>
    <cellStyle name="Percent 5 3 2 3 2 2" xfId="11589" xr:uid="{00000000-0005-0000-0000-0000452D0000}"/>
    <cellStyle name="Percent 5 3 2 3 2 3" xfId="11590" xr:uid="{00000000-0005-0000-0000-0000462D0000}"/>
    <cellStyle name="Percent 5 3 2 3 2 4" xfId="11591" xr:uid="{00000000-0005-0000-0000-0000472D0000}"/>
    <cellStyle name="Percent 5 3 2 3 3" xfId="11592" xr:uid="{00000000-0005-0000-0000-0000482D0000}"/>
    <cellStyle name="Percent 5 3 2 3 4" xfId="11593" xr:uid="{00000000-0005-0000-0000-0000492D0000}"/>
    <cellStyle name="Percent 5 3 2 3 5" xfId="11594" xr:uid="{00000000-0005-0000-0000-00004A2D0000}"/>
    <cellStyle name="Percent 5 3 2 4" xfId="11595" xr:uid="{00000000-0005-0000-0000-00004B2D0000}"/>
    <cellStyle name="Percent 5 3 2 4 2" xfId="11596" xr:uid="{00000000-0005-0000-0000-00004C2D0000}"/>
    <cellStyle name="Percent 5 3 2 4 2 2" xfId="11597" xr:uid="{00000000-0005-0000-0000-00004D2D0000}"/>
    <cellStyle name="Percent 5 3 2 4 2 3" xfId="11598" xr:uid="{00000000-0005-0000-0000-00004E2D0000}"/>
    <cellStyle name="Percent 5 3 2 4 2 4" xfId="11599" xr:uid="{00000000-0005-0000-0000-00004F2D0000}"/>
    <cellStyle name="Percent 5 3 2 4 3" xfId="11600" xr:uid="{00000000-0005-0000-0000-0000502D0000}"/>
    <cellStyle name="Percent 5 3 2 4 4" xfId="11601" xr:uid="{00000000-0005-0000-0000-0000512D0000}"/>
    <cellStyle name="Percent 5 3 2 4 5" xfId="11602" xr:uid="{00000000-0005-0000-0000-0000522D0000}"/>
    <cellStyle name="Percent 5 3 2 5" xfId="11603" xr:uid="{00000000-0005-0000-0000-0000532D0000}"/>
    <cellStyle name="Percent 5 3 2 5 2" xfId="11604" xr:uid="{00000000-0005-0000-0000-0000542D0000}"/>
    <cellStyle name="Percent 5 3 2 5 3" xfId="11605" xr:uid="{00000000-0005-0000-0000-0000552D0000}"/>
    <cellStyle name="Percent 5 3 2 5 4" xfId="11606" xr:uid="{00000000-0005-0000-0000-0000562D0000}"/>
    <cellStyle name="Percent 5 3 2 6" xfId="11607" xr:uid="{00000000-0005-0000-0000-0000572D0000}"/>
    <cellStyle name="Percent 5 3 2 7" xfId="11608" xr:uid="{00000000-0005-0000-0000-0000582D0000}"/>
    <cellStyle name="Percent 5 3 2 8" xfId="11609" xr:uid="{00000000-0005-0000-0000-0000592D0000}"/>
    <cellStyle name="Percent 5 3 3" xfId="11610" xr:uid="{00000000-0005-0000-0000-00005A2D0000}"/>
    <cellStyle name="Percent 5 3 3 2" xfId="11611" xr:uid="{00000000-0005-0000-0000-00005B2D0000}"/>
    <cellStyle name="Percent 5 3 3 2 2" xfId="11612" xr:uid="{00000000-0005-0000-0000-00005C2D0000}"/>
    <cellStyle name="Percent 5 3 3 2 2 2" xfId="11613" xr:uid="{00000000-0005-0000-0000-00005D2D0000}"/>
    <cellStyle name="Percent 5 3 3 2 2 3" xfId="11614" xr:uid="{00000000-0005-0000-0000-00005E2D0000}"/>
    <cellStyle name="Percent 5 3 3 2 2 4" xfId="11615" xr:uid="{00000000-0005-0000-0000-00005F2D0000}"/>
    <cellStyle name="Percent 5 3 3 2 3" xfId="11616" xr:uid="{00000000-0005-0000-0000-0000602D0000}"/>
    <cellStyle name="Percent 5 3 3 2 4" xfId="11617" xr:uid="{00000000-0005-0000-0000-0000612D0000}"/>
    <cellStyle name="Percent 5 3 3 2 5" xfId="11618" xr:uid="{00000000-0005-0000-0000-0000622D0000}"/>
    <cellStyle name="Percent 5 3 3 3" xfId="11619" xr:uid="{00000000-0005-0000-0000-0000632D0000}"/>
    <cellStyle name="Percent 5 3 3 3 2" xfId="11620" xr:uid="{00000000-0005-0000-0000-0000642D0000}"/>
    <cellStyle name="Percent 5 3 3 3 3" xfId="11621" xr:uid="{00000000-0005-0000-0000-0000652D0000}"/>
    <cellStyle name="Percent 5 3 3 3 4" xfId="11622" xr:uid="{00000000-0005-0000-0000-0000662D0000}"/>
    <cellStyle name="Percent 5 3 3 4" xfId="11623" xr:uid="{00000000-0005-0000-0000-0000672D0000}"/>
    <cellStyle name="Percent 5 3 3 5" xfId="11624" xr:uid="{00000000-0005-0000-0000-0000682D0000}"/>
    <cellStyle name="Percent 5 3 3 6" xfId="11625" xr:uid="{00000000-0005-0000-0000-0000692D0000}"/>
    <cellStyle name="Percent 5 3 4" xfId="11626" xr:uid="{00000000-0005-0000-0000-00006A2D0000}"/>
    <cellStyle name="Percent 5 3 4 2" xfId="11627" xr:uid="{00000000-0005-0000-0000-00006B2D0000}"/>
    <cellStyle name="Percent 5 3 4 2 2" xfId="11628" xr:uid="{00000000-0005-0000-0000-00006C2D0000}"/>
    <cellStyle name="Percent 5 3 4 2 3" xfId="11629" xr:uid="{00000000-0005-0000-0000-00006D2D0000}"/>
    <cellStyle name="Percent 5 3 4 2 4" xfId="11630" xr:uid="{00000000-0005-0000-0000-00006E2D0000}"/>
    <cellStyle name="Percent 5 3 4 3" xfId="11631" xr:uid="{00000000-0005-0000-0000-00006F2D0000}"/>
    <cellStyle name="Percent 5 3 4 4" xfId="11632" xr:uid="{00000000-0005-0000-0000-0000702D0000}"/>
    <cellStyle name="Percent 5 3 4 5" xfId="11633" xr:uid="{00000000-0005-0000-0000-0000712D0000}"/>
    <cellStyle name="Percent 5 3 5" xfId="11634" xr:uid="{00000000-0005-0000-0000-0000722D0000}"/>
    <cellStyle name="Percent 5 3 5 2" xfId="11635" xr:uid="{00000000-0005-0000-0000-0000732D0000}"/>
    <cellStyle name="Percent 5 3 5 2 2" xfId="11636" xr:uid="{00000000-0005-0000-0000-0000742D0000}"/>
    <cellStyle name="Percent 5 3 5 2 3" xfId="11637" xr:uid="{00000000-0005-0000-0000-0000752D0000}"/>
    <cellStyle name="Percent 5 3 5 2 4" xfId="11638" xr:uid="{00000000-0005-0000-0000-0000762D0000}"/>
    <cellStyle name="Percent 5 3 5 3" xfId="11639" xr:uid="{00000000-0005-0000-0000-0000772D0000}"/>
    <cellStyle name="Percent 5 3 5 4" xfId="11640" xr:uid="{00000000-0005-0000-0000-0000782D0000}"/>
    <cellStyle name="Percent 5 3 5 5" xfId="11641" xr:uid="{00000000-0005-0000-0000-0000792D0000}"/>
    <cellStyle name="Percent 5 3 6" xfId="11642" xr:uid="{00000000-0005-0000-0000-00007A2D0000}"/>
    <cellStyle name="Percent 5 3 6 2" xfId="11643" xr:uid="{00000000-0005-0000-0000-00007B2D0000}"/>
    <cellStyle name="Percent 5 3 6 3" xfId="11644" xr:uid="{00000000-0005-0000-0000-00007C2D0000}"/>
    <cellStyle name="Percent 5 3 6 4" xfId="11645" xr:uid="{00000000-0005-0000-0000-00007D2D0000}"/>
    <cellStyle name="Percent 5 3 7" xfId="11646" xr:uid="{00000000-0005-0000-0000-00007E2D0000}"/>
    <cellStyle name="Percent 5 3 8" xfId="11647" xr:uid="{00000000-0005-0000-0000-00007F2D0000}"/>
    <cellStyle name="Percent 5 3 9" xfId="11648" xr:uid="{00000000-0005-0000-0000-0000802D0000}"/>
    <cellStyle name="Percent 5 4" xfId="11649" xr:uid="{00000000-0005-0000-0000-0000812D0000}"/>
    <cellStyle name="Percent 5 4 2" xfId="11650" xr:uid="{00000000-0005-0000-0000-0000822D0000}"/>
    <cellStyle name="Percent 5 4 2 2" xfId="11651" xr:uid="{00000000-0005-0000-0000-0000832D0000}"/>
    <cellStyle name="Percent 5 4 2 2 2" xfId="11652" xr:uid="{00000000-0005-0000-0000-0000842D0000}"/>
    <cellStyle name="Percent 5 4 2 2 2 2" xfId="11653" xr:uid="{00000000-0005-0000-0000-0000852D0000}"/>
    <cellStyle name="Percent 5 4 2 2 2 3" xfId="11654" xr:uid="{00000000-0005-0000-0000-0000862D0000}"/>
    <cellStyle name="Percent 5 4 2 2 2 4" xfId="11655" xr:uid="{00000000-0005-0000-0000-0000872D0000}"/>
    <cellStyle name="Percent 5 4 2 2 3" xfId="11656" xr:uid="{00000000-0005-0000-0000-0000882D0000}"/>
    <cellStyle name="Percent 5 4 2 2 4" xfId="11657" xr:uid="{00000000-0005-0000-0000-0000892D0000}"/>
    <cellStyle name="Percent 5 4 2 2 5" xfId="11658" xr:uid="{00000000-0005-0000-0000-00008A2D0000}"/>
    <cellStyle name="Percent 5 4 2 3" xfId="11659" xr:uid="{00000000-0005-0000-0000-00008B2D0000}"/>
    <cellStyle name="Percent 5 4 2 3 2" xfId="11660" xr:uid="{00000000-0005-0000-0000-00008C2D0000}"/>
    <cellStyle name="Percent 5 4 2 3 3" xfId="11661" xr:uid="{00000000-0005-0000-0000-00008D2D0000}"/>
    <cellStyle name="Percent 5 4 2 3 4" xfId="11662" xr:uid="{00000000-0005-0000-0000-00008E2D0000}"/>
    <cellStyle name="Percent 5 4 2 4" xfId="11663" xr:uid="{00000000-0005-0000-0000-00008F2D0000}"/>
    <cellStyle name="Percent 5 4 2 5" xfId="11664" xr:uid="{00000000-0005-0000-0000-0000902D0000}"/>
    <cellStyle name="Percent 5 4 2 6" xfId="11665" xr:uid="{00000000-0005-0000-0000-0000912D0000}"/>
    <cellStyle name="Percent 5 4 3" xfId="11666" xr:uid="{00000000-0005-0000-0000-0000922D0000}"/>
    <cellStyle name="Percent 5 4 3 2" xfId="11667" xr:uid="{00000000-0005-0000-0000-0000932D0000}"/>
    <cellStyle name="Percent 5 4 3 2 2" xfId="11668" xr:uid="{00000000-0005-0000-0000-0000942D0000}"/>
    <cellStyle name="Percent 5 4 3 2 3" xfId="11669" xr:uid="{00000000-0005-0000-0000-0000952D0000}"/>
    <cellStyle name="Percent 5 4 3 2 4" xfId="11670" xr:uid="{00000000-0005-0000-0000-0000962D0000}"/>
    <cellStyle name="Percent 5 4 3 3" xfId="11671" xr:uid="{00000000-0005-0000-0000-0000972D0000}"/>
    <cellStyle name="Percent 5 4 3 4" xfId="11672" xr:uid="{00000000-0005-0000-0000-0000982D0000}"/>
    <cellStyle name="Percent 5 4 3 5" xfId="11673" xr:uid="{00000000-0005-0000-0000-0000992D0000}"/>
    <cellStyle name="Percent 5 4 4" xfId="11674" xr:uid="{00000000-0005-0000-0000-00009A2D0000}"/>
    <cellStyle name="Percent 5 4 4 2" xfId="11675" xr:uid="{00000000-0005-0000-0000-00009B2D0000}"/>
    <cellStyle name="Percent 5 4 4 2 2" xfId="11676" xr:uid="{00000000-0005-0000-0000-00009C2D0000}"/>
    <cellStyle name="Percent 5 4 4 2 3" xfId="11677" xr:uid="{00000000-0005-0000-0000-00009D2D0000}"/>
    <cellStyle name="Percent 5 4 4 2 4" xfId="11678" xr:uid="{00000000-0005-0000-0000-00009E2D0000}"/>
    <cellStyle name="Percent 5 4 4 3" xfId="11679" xr:uid="{00000000-0005-0000-0000-00009F2D0000}"/>
    <cellStyle name="Percent 5 4 4 4" xfId="11680" xr:uid="{00000000-0005-0000-0000-0000A02D0000}"/>
    <cellStyle name="Percent 5 4 4 5" xfId="11681" xr:uid="{00000000-0005-0000-0000-0000A12D0000}"/>
    <cellStyle name="Percent 5 4 5" xfId="11682" xr:uid="{00000000-0005-0000-0000-0000A22D0000}"/>
    <cellStyle name="Percent 5 4 5 2" xfId="11683" xr:uid="{00000000-0005-0000-0000-0000A32D0000}"/>
    <cellStyle name="Percent 5 4 5 3" xfId="11684" xr:uid="{00000000-0005-0000-0000-0000A42D0000}"/>
    <cellStyle name="Percent 5 4 5 4" xfId="11685" xr:uid="{00000000-0005-0000-0000-0000A52D0000}"/>
    <cellStyle name="Percent 5 4 6" xfId="11686" xr:uid="{00000000-0005-0000-0000-0000A62D0000}"/>
    <cellStyle name="Percent 5 4 7" xfId="11687" xr:uid="{00000000-0005-0000-0000-0000A72D0000}"/>
    <cellStyle name="Percent 5 4 8" xfId="11688" xr:uid="{00000000-0005-0000-0000-0000A82D0000}"/>
    <cellStyle name="Percent 5 5" xfId="11689" xr:uid="{00000000-0005-0000-0000-0000A92D0000}"/>
    <cellStyle name="Percent 5 5 2" xfId="11690" xr:uid="{00000000-0005-0000-0000-0000AA2D0000}"/>
    <cellStyle name="Percent 5 5 2 2" xfId="11691" xr:uid="{00000000-0005-0000-0000-0000AB2D0000}"/>
    <cellStyle name="Percent 5 5 2 3" xfId="11692" xr:uid="{00000000-0005-0000-0000-0000AC2D0000}"/>
    <cellStyle name="Percent 5 5 2 4" xfId="11693" xr:uid="{00000000-0005-0000-0000-0000AD2D0000}"/>
    <cellStyle name="Percent 5 5 3" xfId="11694" xr:uid="{00000000-0005-0000-0000-0000AE2D0000}"/>
    <cellStyle name="Percent 5 5 4" xfId="11695" xr:uid="{00000000-0005-0000-0000-0000AF2D0000}"/>
    <cellStyle name="Percent 5 5 5" xfId="11696" xr:uid="{00000000-0005-0000-0000-0000B02D0000}"/>
    <cellStyle name="Percent 5 6" xfId="11697" xr:uid="{00000000-0005-0000-0000-0000B12D0000}"/>
    <cellStyle name="Percent 5 7" xfId="11698" xr:uid="{00000000-0005-0000-0000-0000B22D0000}"/>
    <cellStyle name="Percent 50" xfId="11699" xr:uid="{00000000-0005-0000-0000-0000B32D0000}"/>
    <cellStyle name="Percent 51" xfId="11700" xr:uid="{00000000-0005-0000-0000-0000B42D0000}"/>
    <cellStyle name="Percent 52" xfId="11701" xr:uid="{00000000-0005-0000-0000-0000B52D0000}"/>
    <cellStyle name="Percent 53" xfId="11702" xr:uid="{00000000-0005-0000-0000-0000B62D0000}"/>
    <cellStyle name="Percent 54" xfId="11703" xr:uid="{00000000-0005-0000-0000-0000B72D0000}"/>
    <cellStyle name="Percent 55" xfId="11704" xr:uid="{00000000-0005-0000-0000-0000B82D0000}"/>
    <cellStyle name="Percent 56" xfId="11705" xr:uid="{00000000-0005-0000-0000-0000B92D0000}"/>
    <cellStyle name="Percent 57" xfId="11706" xr:uid="{00000000-0005-0000-0000-0000BA2D0000}"/>
    <cellStyle name="Percent 58" xfId="11707" xr:uid="{00000000-0005-0000-0000-0000BB2D0000}"/>
    <cellStyle name="Percent 59" xfId="11708" xr:uid="{00000000-0005-0000-0000-0000BC2D0000}"/>
    <cellStyle name="Percent 6" xfId="11709" xr:uid="{00000000-0005-0000-0000-0000BD2D0000}"/>
    <cellStyle name="Percent 6 2" xfId="11710" xr:uid="{00000000-0005-0000-0000-0000BE2D0000}"/>
    <cellStyle name="Percent 6 3" xfId="11711" xr:uid="{00000000-0005-0000-0000-0000BF2D0000}"/>
    <cellStyle name="Percent 60" xfId="11712" xr:uid="{00000000-0005-0000-0000-0000C02D0000}"/>
    <cellStyle name="Percent 61" xfId="11713" xr:uid="{00000000-0005-0000-0000-0000C12D0000}"/>
    <cellStyle name="Percent 62" xfId="11714" xr:uid="{00000000-0005-0000-0000-0000C22D0000}"/>
    <cellStyle name="Percent 63" xfId="11715" xr:uid="{00000000-0005-0000-0000-0000C32D0000}"/>
    <cellStyle name="Percent 64" xfId="11716" xr:uid="{00000000-0005-0000-0000-0000C42D0000}"/>
    <cellStyle name="Percent 65" xfId="11717" xr:uid="{00000000-0005-0000-0000-0000C52D0000}"/>
    <cellStyle name="Percent 66" xfId="11718" xr:uid="{00000000-0005-0000-0000-0000C62D0000}"/>
    <cellStyle name="Percent 67" xfId="11719" xr:uid="{00000000-0005-0000-0000-0000C72D0000}"/>
    <cellStyle name="Percent 68" xfId="11720" xr:uid="{00000000-0005-0000-0000-0000C82D0000}"/>
    <cellStyle name="Percent 69" xfId="11721" xr:uid="{00000000-0005-0000-0000-0000C92D0000}"/>
    <cellStyle name="Percent 7" xfId="11722" xr:uid="{00000000-0005-0000-0000-0000CA2D0000}"/>
    <cellStyle name="Percent 7 10" xfId="11723" xr:uid="{00000000-0005-0000-0000-0000CB2D0000}"/>
    <cellStyle name="Percent 7 11" xfId="11724" xr:uid="{00000000-0005-0000-0000-0000CC2D0000}"/>
    <cellStyle name="Percent 7 2" xfId="11725" xr:uid="{00000000-0005-0000-0000-0000CD2D0000}"/>
    <cellStyle name="Percent 7 2 10" xfId="11726" xr:uid="{00000000-0005-0000-0000-0000CE2D0000}"/>
    <cellStyle name="Percent 7 2 2" xfId="11727" xr:uid="{00000000-0005-0000-0000-0000CF2D0000}"/>
    <cellStyle name="Percent 7 2 2 2" xfId="11728" xr:uid="{00000000-0005-0000-0000-0000D02D0000}"/>
    <cellStyle name="Percent 7 2 2 2 2" xfId="11729" xr:uid="{00000000-0005-0000-0000-0000D12D0000}"/>
    <cellStyle name="Percent 7 2 2 2 2 2" xfId="11730" xr:uid="{00000000-0005-0000-0000-0000D22D0000}"/>
    <cellStyle name="Percent 7 2 2 2 2 3" xfId="11731" xr:uid="{00000000-0005-0000-0000-0000D32D0000}"/>
    <cellStyle name="Percent 7 2 2 2 2 4" xfId="11732" xr:uid="{00000000-0005-0000-0000-0000D42D0000}"/>
    <cellStyle name="Percent 7 2 2 2 3" xfId="11733" xr:uid="{00000000-0005-0000-0000-0000D52D0000}"/>
    <cellStyle name="Percent 7 2 2 2 4" xfId="11734" xr:uid="{00000000-0005-0000-0000-0000D62D0000}"/>
    <cellStyle name="Percent 7 2 2 2 5" xfId="11735" xr:uid="{00000000-0005-0000-0000-0000D72D0000}"/>
    <cellStyle name="Percent 7 2 2 3" xfId="11736" xr:uid="{00000000-0005-0000-0000-0000D82D0000}"/>
    <cellStyle name="Percent 7 2 2 3 2" xfId="11737" xr:uid="{00000000-0005-0000-0000-0000D92D0000}"/>
    <cellStyle name="Percent 7 2 2 3 3" xfId="11738" xr:uid="{00000000-0005-0000-0000-0000DA2D0000}"/>
    <cellStyle name="Percent 7 2 2 3 4" xfId="11739" xr:uid="{00000000-0005-0000-0000-0000DB2D0000}"/>
    <cellStyle name="Percent 7 2 2 4" xfId="11740" xr:uid="{00000000-0005-0000-0000-0000DC2D0000}"/>
    <cellStyle name="Percent 7 2 2 5" xfId="11741" xr:uid="{00000000-0005-0000-0000-0000DD2D0000}"/>
    <cellStyle name="Percent 7 2 2 6" xfId="11742" xr:uid="{00000000-0005-0000-0000-0000DE2D0000}"/>
    <cellStyle name="Percent 7 2 3" xfId="11743" xr:uid="{00000000-0005-0000-0000-0000DF2D0000}"/>
    <cellStyle name="Percent 7 2 3 2" xfId="11744" xr:uid="{00000000-0005-0000-0000-0000E02D0000}"/>
    <cellStyle name="Percent 7 2 3 2 2" xfId="11745" xr:uid="{00000000-0005-0000-0000-0000E12D0000}"/>
    <cellStyle name="Percent 7 2 3 2 3" xfId="11746" xr:uid="{00000000-0005-0000-0000-0000E22D0000}"/>
    <cellStyle name="Percent 7 2 3 2 4" xfId="11747" xr:uid="{00000000-0005-0000-0000-0000E32D0000}"/>
    <cellStyle name="Percent 7 2 3 3" xfId="11748" xr:uid="{00000000-0005-0000-0000-0000E42D0000}"/>
    <cellStyle name="Percent 7 2 3 4" xfId="11749" xr:uid="{00000000-0005-0000-0000-0000E52D0000}"/>
    <cellStyle name="Percent 7 2 3 5" xfId="11750" xr:uid="{00000000-0005-0000-0000-0000E62D0000}"/>
    <cellStyle name="Percent 7 2 4" xfId="11751" xr:uid="{00000000-0005-0000-0000-0000E72D0000}"/>
    <cellStyle name="Percent 7 2 4 2" xfId="11752" xr:uid="{00000000-0005-0000-0000-0000E82D0000}"/>
    <cellStyle name="Percent 7 2 4 2 2" xfId="11753" xr:uid="{00000000-0005-0000-0000-0000E92D0000}"/>
    <cellStyle name="Percent 7 2 4 2 3" xfId="11754" xr:uid="{00000000-0005-0000-0000-0000EA2D0000}"/>
    <cellStyle name="Percent 7 2 4 2 4" xfId="11755" xr:uid="{00000000-0005-0000-0000-0000EB2D0000}"/>
    <cellStyle name="Percent 7 2 4 3" xfId="11756" xr:uid="{00000000-0005-0000-0000-0000EC2D0000}"/>
    <cellStyle name="Percent 7 2 4 4" xfId="11757" xr:uid="{00000000-0005-0000-0000-0000ED2D0000}"/>
    <cellStyle name="Percent 7 2 4 5" xfId="11758" xr:uid="{00000000-0005-0000-0000-0000EE2D0000}"/>
    <cellStyle name="Percent 7 2 5" xfId="11759" xr:uid="{00000000-0005-0000-0000-0000EF2D0000}"/>
    <cellStyle name="Percent 7 2 5 2" xfId="11760" xr:uid="{00000000-0005-0000-0000-0000F02D0000}"/>
    <cellStyle name="Percent 7 2 5 3" xfId="11761" xr:uid="{00000000-0005-0000-0000-0000F12D0000}"/>
    <cellStyle name="Percent 7 2 5 4" xfId="11762" xr:uid="{00000000-0005-0000-0000-0000F22D0000}"/>
    <cellStyle name="Percent 7 2 6" xfId="11763" xr:uid="{00000000-0005-0000-0000-0000F32D0000}"/>
    <cellStyle name="Percent 7 2 7" xfId="11764" xr:uid="{00000000-0005-0000-0000-0000F42D0000}"/>
    <cellStyle name="Percent 7 2 8" xfId="11765" xr:uid="{00000000-0005-0000-0000-0000F52D0000}"/>
    <cellStyle name="Percent 7 2 9" xfId="11766" xr:uid="{00000000-0005-0000-0000-0000F62D0000}"/>
    <cellStyle name="Percent 7 3" xfId="11767" xr:uid="{00000000-0005-0000-0000-0000F72D0000}"/>
    <cellStyle name="Percent 7 3 2" xfId="11768" xr:uid="{00000000-0005-0000-0000-0000F82D0000}"/>
    <cellStyle name="Percent 7 3 2 2" xfId="11769" xr:uid="{00000000-0005-0000-0000-0000F92D0000}"/>
    <cellStyle name="Percent 7 3 2 2 2" xfId="11770" xr:uid="{00000000-0005-0000-0000-0000FA2D0000}"/>
    <cellStyle name="Percent 7 3 2 2 3" xfId="11771" xr:uid="{00000000-0005-0000-0000-0000FB2D0000}"/>
    <cellStyle name="Percent 7 3 2 2 4" xfId="11772" xr:uid="{00000000-0005-0000-0000-0000FC2D0000}"/>
    <cellStyle name="Percent 7 3 2 3" xfId="11773" xr:uid="{00000000-0005-0000-0000-0000FD2D0000}"/>
    <cellStyle name="Percent 7 3 2 4" xfId="11774" xr:uid="{00000000-0005-0000-0000-0000FE2D0000}"/>
    <cellStyle name="Percent 7 3 2 5" xfId="11775" xr:uid="{00000000-0005-0000-0000-0000FF2D0000}"/>
    <cellStyle name="Percent 7 3 3" xfId="11776" xr:uid="{00000000-0005-0000-0000-0000002E0000}"/>
    <cellStyle name="Percent 7 3 3 2" xfId="11777" xr:uid="{00000000-0005-0000-0000-0000012E0000}"/>
    <cellStyle name="Percent 7 3 3 3" xfId="11778" xr:uid="{00000000-0005-0000-0000-0000022E0000}"/>
    <cellStyle name="Percent 7 3 3 4" xfId="11779" xr:uid="{00000000-0005-0000-0000-0000032E0000}"/>
    <cellStyle name="Percent 7 3 4" xfId="11780" xr:uid="{00000000-0005-0000-0000-0000042E0000}"/>
    <cellStyle name="Percent 7 3 5" xfId="11781" xr:uid="{00000000-0005-0000-0000-0000052E0000}"/>
    <cellStyle name="Percent 7 3 6" xfId="11782" xr:uid="{00000000-0005-0000-0000-0000062E0000}"/>
    <cellStyle name="Percent 7 4" xfId="11783" xr:uid="{00000000-0005-0000-0000-0000072E0000}"/>
    <cellStyle name="Percent 7 4 2" xfId="11784" xr:uid="{00000000-0005-0000-0000-0000082E0000}"/>
    <cellStyle name="Percent 7 4 2 2" xfId="11785" xr:uid="{00000000-0005-0000-0000-0000092E0000}"/>
    <cellStyle name="Percent 7 4 2 3" xfId="11786" xr:uid="{00000000-0005-0000-0000-00000A2E0000}"/>
    <cellStyle name="Percent 7 4 2 4" xfId="11787" xr:uid="{00000000-0005-0000-0000-00000B2E0000}"/>
    <cellStyle name="Percent 7 4 3" xfId="11788" xr:uid="{00000000-0005-0000-0000-00000C2E0000}"/>
    <cellStyle name="Percent 7 4 4" xfId="11789" xr:uid="{00000000-0005-0000-0000-00000D2E0000}"/>
    <cellStyle name="Percent 7 4 5" xfId="11790" xr:uid="{00000000-0005-0000-0000-00000E2E0000}"/>
    <cellStyle name="Percent 7 5" xfId="11791" xr:uid="{00000000-0005-0000-0000-00000F2E0000}"/>
    <cellStyle name="Percent 7 5 2" xfId="11792" xr:uid="{00000000-0005-0000-0000-0000102E0000}"/>
    <cellStyle name="Percent 7 5 2 2" xfId="11793" xr:uid="{00000000-0005-0000-0000-0000112E0000}"/>
    <cellStyle name="Percent 7 5 2 3" xfId="11794" xr:uid="{00000000-0005-0000-0000-0000122E0000}"/>
    <cellStyle name="Percent 7 5 2 4" xfId="11795" xr:uid="{00000000-0005-0000-0000-0000132E0000}"/>
    <cellStyle name="Percent 7 5 3" xfId="11796" xr:uid="{00000000-0005-0000-0000-0000142E0000}"/>
    <cellStyle name="Percent 7 5 4" xfId="11797" xr:uid="{00000000-0005-0000-0000-0000152E0000}"/>
    <cellStyle name="Percent 7 5 5" xfId="11798" xr:uid="{00000000-0005-0000-0000-0000162E0000}"/>
    <cellStyle name="Percent 7 6" xfId="11799" xr:uid="{00000000-0005-0000-0000-0000172E0000}"/>
    <cellStyle name="Percent 7 6 2" xfId="11800" xr:uid="{00000000-0005-0000-0000-0000182E0000}"/>
    <cellStyle name="Percent 7 6 3" xfId="11801" xr:uid="{00000000-0005-0000-0000-0000192E0000}"/>
    <cellStyle name="Percent 7 6 4" xfId="11802" xr:uid="{00000000-0005-0000-0000-00001A2E0000}"/>
    <cellStyle name="Percent 7 7" xfId="11803" xr:uid="{00000000-0005-0000-0000-00001B2E0000}"/>
    <cellStyle name="Percent 7 8" xfId="11804" xr:uid="{00000000-0005-0000-0000-00001C2E0000}"/>
    <cellStyle name="Percent 7 9" xfId="11805" xr:uid="{00000000-0005-0000-0000-00001D2E0000}"/>
    <cellStyle name="Percent 70" xfId="11806" xr:uid="{00000000-0005-0000-0000-00001E2E0000}"/>
    <cellStyle name="Percent 71" xfId="11807" xr:uid="{00000000-0005-0000-0000-00001F2E0000}"/>
    <cellStyle name="Percent 72" xfId="11808" xr:uid="{00000000-0005-0000-0000-0000202E0000}"/>
    <cellStyle name="Percent 73" xfId="11809" xr:uid="{00000000-0005-0000-0000-0000212E0000}"/>
    <cellStyle name="Percent 74" xfId="11810" xr:uid="{00000000-0005-0000-0000-0000222E0000}"/>
    <cellStyle name="Percent 75" xfId="11811" xr:uid="{00000000-0005-0000-0000-0000232E0000}"/>
    <cellStyle name="Percent 76" xfId="11812" xr:uid="{00000000-0005-0000-0000-0000242E0000}"/>
    <cellStyle name="Percent 77" xfId="11813" xr:uid="{00000000-0005-0000-0000-0000252E0000}"/>
    <cellStyle name="Percent 78" xfId="11814" xr:uid="{00000000-0005-0000-0000-0000262E0000}"/>
    <cellStyle name="Percent 79" xfId="11815" xr:uid="{00000000-0005-0000-0000-0000272E0000}"/>
    <cellStyle name="Percent 8" xfId="11816" xr:uid="{00000000-0005-0000-0000-0000282E0000}"/>
    <cellStyle name="Percent 8 10" xfId="11817" xr:uid="{00000000-0005-0000-0000-0000292E0000}"/>
    <cellStyle name="Percent 8 11" xfId="11818" xr:uid="{00000000-0005-0000-0000-00002A2E0000}"/>
    <cellStyle name="Percent 8 2" xfId="11819" xr:uid="{00000000-0005-0000-0000-00002B2E0000}"/>
    <cellStyle name="Percent 8 2 10" xfId="11820" xr:uid="{00000000-0005-0000-0000-00002C2E0000}"/>
    <cellStyle name="Percent 8 2 2" xfId="11821" xr:uid="{00000000-0005-0000-0000-00002D2E0000}"/>
    <cellStyle name="Percent 8 2 2 2" xfId="11822" xr:uid="{00000000-0005-0000-0000-00002E2E0000}"/>
    <cellStyle name="Percent 8 2 2 2 2" xfId="11823" xr:uid="{00000000-0005-0000-0000-00002F2E0000}"/>
    <cellStyle name="Percent 8 2 2 2 2 2" xfId="11824" xr:uid="{00000000-0005-0000-0000-0000302E0000}"/>
    <cellStyle name="Percent 8 2 2 2 2 3" xfId="11825" xr:uid="{00000000-0005-0000-0000-0000312E0000}"/>
    <cellStyle name="Percent 8 2 2 2 2 4" xfId="11826" xr:uid="{00000000-0005-0000-0000-0000322E0000}"/>
    <cellStyle name="Percent 8 2 2 2 3" xfId="11827" xr:uid="{00000000-0005-0000-0000-0000332E0000}"/>
    <cellStyle name="Percent 8 2 2 2 4" xfId="11828" xr:uid="{00000000-0005-0000-0000-0000342E0000}"/>
    <cellStyle name="Percent 8 2 2 2 5" xfId="11829" xr:uid="{00000000-0005-0000-0000-0000352E0000}"/>
    <cellStyle name="Percent 8 2 2 3" xfId="11830" xr:uid="{00000000-0005-0000-0000-0000362E0000}"/>
    <cellStyle name="Percent 8 2 2 3 2" xfId="11831" xr:uid="{00000000-0005-0000-0000-0000372E0000}"/>
    <cellStyle name="Percent 8 2 2 3 3" xfId="11832" xr:uid="{00000000-0005-0000-0000-0000382E0000}"/>
    <cellStyle name="Percent 8 2 2 3 4" xfId="11833" xr:uid="{00000000-0005-0000-0000-0000392E0000}"/>
    <cellStyle name="Percent 8 2 2 4" xfId="11834" xr:uid="{00000000-0005-0000-0000-00003A2E0000}"/>
    <cellStyle name="Percent 8 2 2 5" xfId="11835" xr:uid="{00000000-0005-0000-0000-00003B2E0000}"/>
    <cellStyle name="Percent 8 2 2 6" xfId="11836" xr:uid="{00000000-0005-0000-0000-00003C2E0000}"/>
    <cellStyle name="Percent 8 2 3" xfId="11837" xr:uid="{00000000-0005-0000-0000-00003D2E0000}"/>
    <cellStyle name="Percent 8 2 3 2" xfId="11838" xr:uid="{00000000-0005-0000-0000-00003E2E0000}"/>
    <cellStyle name="Percent 8 2 3 2 2" xfId="11839" xr:uid="{00000000-0005-0000-0000-00003F2E0000}"/>
    <cellStyle name="Percent 8 2 3 2 3" xfId="11840" xr:uid="{00000000-0005-0000-0000-0000402E0000}"/>
    <cellStyle name="Percent 8 2 3 2 4" xfId="11841" xr:uid="{00000000-0005-0000-0000-0000412E0000}"/>
    <cellStyle name="Percent 8 2 3 3" xfId="11842" xr:uid="{00000000-0005-0000-0000-0000422E0000}"/>
    <cellStyle name="Percent 8 2 3 4" xfId="11843" xr:uid="{00000000-0005-0000-0000-0000432E0000}"/>
    <cellStyle name="Percent 8 2 3 5" xfId="11844" xr:uid="{00000000-0005-0000-0000-0000442E0000}"/>
    <cellStyle name="Percent 8 2 4" xfId="11845" xr:uid="{00000000-0005-0000-0000-0000452E0000}"/>
    <cellStyle name="Percent 8 2 4 2" xfId="11846" xr:uid="{00000000-0005-0000-0000-0000462E0000}"/>
    <cellStyle name="Percent 8 2 4 2 2" xfId="11847" xr:uid="{00000000-0005-0000-0000-0000472E0000}"/>
    <cellStyle name="Percent 8 2 4 2 3" xfId="11848" xr:uid="{00000000-0005-0000-0000-0000482E0000}"/>
    <cellStyle name="Percent 8 2 4 2 4" xfId="11849" xr:uid="{00000000-0005-0000-0000-0000492E0000}"/>
    <cellStyle name="Percent 8 2 4 3" xfId="11850" xr:uid="{00000000-0005-0000-0000-00004A2E0000}"/>
    <cellStyle name="Percent 8 2 4 4" xfId="11851" xr:uid="{00000000-0005-0000-0000-00004B2E0000}"/>
    <cellStyle name="Percent 8 2 4 5" xfId="11852" xr:uid="{00000000-0005-0000-0000-00004C2E0000}"/>
    <cellStyle name="Percent 8 2 5" xfId="11853" xr:uid="{00000000-0005-0000-0000-00004D2E0000}"/>
    <cellStyle name="Percent 8 2 5 2" xfId="11854" xr:uid="{00000000-0005-0000-0000-00004E2E0000}"/>
    <cellStyle name="Percent 8 2 5 3" xfId="11855" xr:uid="{00000000-0005-0000-0000-00004F2E0000}"/>
    <cellStyle name="Percent 8 2 5 4" xfId="11856" xr:uid="{00000000-0005-0000-0000-0000502E0000}"/>
    <cellStyle name="Percent 8 2 6" xfId="11857" xr:uid="{00000000-0005-0000-0000-0000512E0000}"/>
    <cellStyle name="Percent 8 2 7" xfId="11858" xr:uid="{00000000-0005-0000-0000-0000522E0000}"/>
    <cellStyle name="Percent 8 2 8" xfId="11859" xr:uid="{00000000-0005-0000-0000-0000532E0000}"/>
    <cellStyle name="Percent 8 2 9" xfId="11860" xr:uid="{00000000-0005-0000-0000-0000542E0000}"/>
    <cellStyle name="Percent 8 3" xfId="11861" xr:uid="{00000000-0005-0000-0000-0000552E0000}"/>
    <cellStyle name="Percent 8 3 2" xfId="11862" xr:uid="{00000000-0005-0000-0000-0000562E0000}"/>
    <cellStyle name="Percent 8 3 2 2" xfId="11863" xr:uid="{00000000-0005-0000-0000-0000572E0000}"/>
    <cellStyle name="Percent 8 3 2 2 2" xfId="11864" xr:uid="{00000000-0005-0000-0000-0000582E0000}"/>
    <cellStyle name="Percent 8 3 2 2 3" xfId="11865" xr:uid="{00000000-0005-0000-0000-0000592E0000}"/>
    <cellStyle name="Percent 8 3 2 2 4" xfId="11866" xr:uid="{00000000-0005-0000-0000-00005A2E0000}"/>
    <cellStyle name="Percent 8 3 2 3" xfId="11867" xr:uid="{00000000-0005-0000-0000-00005B2E0000}"/>
    <cellStyle name="Percent 8 3 2 4" xfId="11868" xr:uid="{00000000-0005-0000-0000-00005C2E0000}"/>
    <cellStyle name="Percent 8 3 2 5" xfId="11869" xr:uid="{00000000-0005-0000-0000-00005D2E0000}"/>
    <cellStyle name="Percent 8 3 3" xfId="11870" xr:uid="{00000000-0005-0000-0000-00005E2E0000}"/>
    <cellStyle name="Percent 8 3 3 2" xfId="11871" xr:uid="{00000000-0005-0000-0000-00005F2E0000}"/>
    <cellStyle name="Percent 8 3 3 3" xfId="11872" xr:uid="{00000000-0005-0000-0000-0000602E0000}"/>
    <cellStyle name="Percent 8 3 3 4" xfId="11873" xr:uid="{00000000-0005-0000-0000-0000612E0000}"/>
    <cellStyle name="Percent 8 3 4" xfId="11874" xr:uid="{00000000-0005-0000-0000-0000622E0000}"/>
    <cellStyle name="Percent 8 3 5" xfId="11875" xr:uid="{00000000-0005-0000-0000-0000632E0000}"/>
    <cellStyle name="Percent 8 3 6" xfId="11876" xr:uid="{00000000-0005-0000-0000-0000642E0000}"/>
    <cellStyle name="Percent 8 4" xfId="11877" xr:uid="{00000000-0005-0000-0000-0000652E0000}"/>
    <cellStyle name="Percent 8 4 2" xfId="11878" xr:uid="{00000000-0005-0000-0000-0000662E0000}"/>
    <cellStyle name="Percent 8 4 2 2" xfId="11879" xr:uid="{00000000-0005-0000-0000-0000672E0000}"/>
    <cellStyle name="Percent 8 4 2 3" xfId="11880" xr:uid="{00000000-0005-0000-0000-0000682E0000}"/>
    <cellStyle name="Percent 8 4 2 4" xfId="11881" xr:uid="{00000000-0005-0000-0000-0000692E0000}"/>
    <cellStyle name="Percent 8 4 3" xfId="11882" xr:uid="{00000000-0005-0000-0000-00006A2E0000}"/>
    <cellStyle name="Percent 8 4 4" xfId="11883" xr:uid="{00000000-0005-0000-0000-00006B2E0000}"/>
    <cellStyle name="Percent 8 4 5" xfId="11884" xr:uid="{00000000-0005-0000-0000-00006C2E0000}"/>
    <cellStyle name="Percent 8 5" xfId="11885" xr:uid="{00000000-0005-0000-0000-00006D2E0000}"/>
    <cellStyle name="Percent 8 5 2" xfId="11886" xr:uid="{00000000-0005-0000-0000-00006E2E0000}"/>
    <cellStyle name="Percent 8 5 2 2" xfId="11887" xr:uid="{00000000-0005-0000-0000-00006F2E0000}"/>
    <cellStyle name="Percent 8 5 2 3" xfId="11888" xr:uid="{00000000-0005-0000-0000-0000702E0000}"/>
    <cellStyle name="Percent 8 5 2 4" xfId="11889" xr:uid="{00000000-0005-0000-0000-0000712E0000}"/>
    <cellStyle name="Percent 8 5 3" xfId="11890" xr:uid="{00000000-0005-0000-0000-0000722E0000}"/>
    <cellStyle name="Percent 8 5 4" xfId="11891" xr:uid="{00000000-0005-0000-0000-0000732E0000}"/>
    <cellStyle name="Percent 8 5 5" xfId="11892" xr:uid="{00000000-0005-0000-0000-0000742E0000}"/>
    <cellStyle name="Percent 8 6" xfId="11893" xr:uid="{00000000-0005-0000-0000-0000752E0000}"/>
    <cellStyle name="Percent 8 6 2" xfId="11894" xr:uid="{00000000-0005-0000-0000-0000762E0000}"/>
    <cellStyle name="Percent 8 6 3" xfId="11895" xr:uid="{00000000-0005-0000-0000-0000772E0000}"/>
    <cellStyle name="Percent 8 6 4" xfId="11896" xr:uid="{00000000-0005-0000-0000-0000782E0000}"/>
    <cellStyle name="Percent 8 7" xfId="11897" xr:uid="{00000000-0005-0000-0000-0000792E0000}"/>
    <cellStyle name="Percent 8 8" xfId="11898" xr:uid="{00000000-0005-0000-0000-00007A2E0000}"/>
    <cellStyle name="Percent 8 9" xfId="11899" xr:uid="{00000000-0005-0000-0000-00007B2E0000}"/>
    <cellStyle name="Percent 80" xfId="11900" xr:uid="{00000000-0005-0000-0000-00007C2E0000}"/>
    <cellStyle name="Percent 81" xfId="11901" xr:uid="{00000000-0005-0000-0000-00007D2E0000}"/>
    <cellStyle name="Percent 82" xfId="11902" xr:uid="{00000000-0005-0000-0000-00007E2E0000}"/>
    <cellStyle name="Percent 83" xfId="11903" xr:uid="{00000000-0005-0000-0000-00007F2E0000}"/>
    <cellStyle name="Percent 84" xfId="11904" xr:uid="{00000000-0005-0000-0000-0000802E0000}"/>
    <cellStyle name="Percent 85" xfId="11905" xr:uid="{00000000-0005-0000-0000-0000812E0000}"/>
    <cellStyle name="Percent 86" xfId="11906" xr:uid="{00000000-0005-0000-0000-0000822E0000}"/>
    <cellStyle name="Percent 87" xfId="11907" xr:uid="{00000000-0005-0000-0000-0000832E0000}"/>
    <cellStyle name="Percent 88" xfId="11908" xr:uid="{00000000-0005-0000-0000-0000842E0000}"/>
    <cellStyle name="Percent 89" xfId="11909" xr:uid="{00000000-0005-0000-0000-0000852E0000}"/>
    <cellStyle name="Percent 9" xfId="11910" xr:uid="{00000000-0005-0000-0000-0000862E0000}"/>
    <cellStyle name="Percent 9 10" xfId="11911" xr:uid="{00000000-0005-0000-0000-0000872E0000}"/>
    <cellStyle name="Percent 9 2" xfId="11912" xr:uid="{00000000-0005-0000-0000-0000882E0000}"/>
    <cellStyle name="Percent 9 2 2" xfId="11913" xr:uid="{00000000-0005-0000-0000-0000892E0000}"/>
    <cellStyle name="Percent 9 2 2 2" xfId="11914" xr:uid="{00000000-0005-0000-0000-00008A2E0000}"/>
    <cellStyle name="Percent 9 2 2 2 2" xfId="11915" xr:uid="{00000000-0005-0000-0000-00008B2E0000}"/>
    <cellStyle name="Percent 9 2 2 2 3" xfId="11916" xr:uid="{00000000-0005-0000-0000-00008C2E0000}"/>
    <cellStyle name="Percent 9 2 2 2 4" xfId="11917" xr:uid="{00000000-0005-0000-0000-00008D2E0000}"/>
    <cellStyle name="Percent 9 2 2 3" xfId="11918" xr:uid="{00000000-0005-0000-0000-00008E2E0000}"/>
    <cellStyle name="Percent 9 2 2 4" xfId="11919" xr:uid="{00000000-0005-0000-0000-00008F2E0000}"/>
    <cellStyle name="Percent 9 2 2 5" xfId="11920" xr:uid="{00000000-0005-0000-0000-0000902E0000}"/>
    <cellStyle name="Percent 9 2 3" xfId="11921" xr:uid="{00000000-0005-0000-0000-0000912E0000}"/>
    <cellStyle name="Percent 9 2 3 2" xfId="11922" xr:uid="{00000000-0005-0000-0000-0000922E0000}"/>
    <cellStyle name="Percent 9 2 3 3" xfId="11923" xr:uid="{00000000-0005-0000-0000-0000932E0000}"/>
    <cellStyle name="Percent 9 2 3 4" xfId="11924" xr:uid="{00000000-0005-0000-0000-0000942E0000}"/>
    <cellStyle name="Percent 9 2 4" xfId="11925" xr:uid="{00000000-0005-0000-0000-0000952E0000}"/>
    <cellStyle name="Percent 9 2 5" xfId="11926" xr:uid="{00000000-0005-0000-0000-0000962E0000}"/>
    <cellStyle name="Percent 9 2 6" xfId="11927" xr:uid="{00000000-0005-0000-0000-0000972E0000}"/>
    <cellStyle name="Percent 9 2 7" xfId="11928" xr:uid="{00000000-0005-0000-0000-0000982E0000}"/>
    <cellStyle name="Percent 9 2 8" xfId="11929" xr:uid="{00000000-0005-0000-0000-0000992E0000}"/>
    <cellStyle name="Percent 9 3" xfId="11930" xr:uid="{00000000-0005-0000-0000-00009A2E0000}"/>
    <cellStyle name="Percent 9 3 2" xfId="11931" xr:uid="{00000000-0005-0000-0000-00009B2E0000}"/>
    <cellStyle name="Percent 9 3 2 2" xfId="11932" xr:uid="{00000000-0005-0000-0000-00009C2E0000}"/>
    <cellStyle name="Percent 9 3 2 3" xfId="11933" xr:uid="{00000000-0005-0000-0000-00009D2E0000}"/>
    <cellStyle name="Percent 9 3 2 4" xfId="11934" xr:uid="{00000000-0005-0000-0000-00009E2E0000}"/>
    <cellStyle name="Percent 9 3 3" xfId="11935" xr:uid="{00000000-0005-0000-0000-00009F2E0000}"/>
    <cellStyle name="Percent 9 3 4" xfId="11936" xr:uid="{00000000-0005-0000-0000-0000A02E0000}"/>
    <cellStyle name="Percent 9 3 5" xfId="11937" xr:uid="{00000000-0005-0000-0000-0000A12E0000}"/>
    <cellStyle name="Percent 9 4" xfId="11938" xr:uid="{00000000-0005-0000-0000-0000A22E0000}"/>
    <cellStyle name="Percent 9 4 2" xfId="11939" xr:uid="{00000000-0005-0000-0000-0000A32E0000}"/>
    <cellStyle name="Percent 9 4 2 2" xfId="11940" xr:uid="{00000000-0005-0000-0000-0000A42E0000}"/>
    <cellStyle name="Percent 9 4 2 3" xfId="11941" xr:uid="{00000000-0005-0000-0000-0000A52E0000}"/>
    <cellStyle name="Percent 9 4 2 4" xfId="11942" xr:uid="{00000000-0005-0000-0000-0000A62E0000}"/>
    <cellStyle name="Percent 9 4 3" xfId="11943" xr:uid="{00000000-0005-0000-0000-0000A72E0000}"/>
    <cellStyle name="Percent 9 4 4" xfId="11944" xr:uid="{00000000-0005-0000-0000-0000A82E0000}"/>
    <cellStyle name="Percent 9 4 5" xfId="11945" xr:uid="{00000000-0005-0000-0000-0000A92E0000}"/>
    <cellStyle name="Percent 9 5" xfId="11946" xr:uid="{00000000-0005-0000-0000-0000AA2E0000}"/>
    <cellStyle name="Percent 9 5 2" xfId="11947" xr:uid="{00000000-0005-0000-0000-0000AB2E0000}"/>
    <cellStyle name="Percent 9 5 3" xfId="11948" xr:uid="{00000000-0005-0000-0000-0000AC2E0000}"/>
    <cellStyle name="Percent 9 5 4" xfId="11949" xr:uid="{00000000-0005-0000-0000-0000AD2E0000}"/>
    <cellStyle name="Percent 9 6" xfId="11950" xr:uid="{00000000-0005-0000-0000-0000AE2E0000}"/>
    <cellStyle name="Percent 9 7" xfId="11951" xr:uid="{00000000-0005-0000-0000-0000AF2E0000}"/>
    <cellStyle name="Percent 9 8" xfId="11952" xr:uid="{00000000-0005-0000-0000-0000B02E0000}"/>
    <cellStyle name="Percent 9 9" xfId="11953" xr:uid="{00000000-0005-0000-0000-0000B12E0000}"/>
    <cellStyle name="Percent 90" xfId="11954" xr:uid="{00000000-0005-0000-0000-0000B22E0000}"/>
    <cellStyle name="Percent 91" xfId="11955" xr:uid="{00000000-0005-0000-0000-0000B32E0000}"/>
    <cellStyle name="Percent 92" xfId="11956" xr:uid="{00000000-0005-0000-0000-0000B42E0000}"/>
    <cellStyle name="Percent 93" xfId="11957" xr:uid="{00000000-0005-0000-0000-0000B52E0000}"/>
    <cellStyle name="Percent 94" xfId="11958" xr:uid="{00000000-0005-0000-0000-0000B62E0000}"/>
    <cellStyle name="Percent 95" xfId="11959" xr:uid="{00000000-0005-0000-0000-0000B72E0000}"/>
    <cellStyle name="Percent 96" xfId="11960" xr:uid="{00000000-0005-0000-0000-0000B82E0000}"/>
    <cellStyle name="Percent 97" xfId="11961" xr:uid="{00000000-0005-0000-0000-0000B92E0000}"/>
    <cellStyle name="Percent 98" xfId="11962" xr:uid="{00000000-0005-0000-0000-0000BA2E0000}"/>
    <cellStyle name="Percent 99" xfId="11963" xr:uid="{00000000-0005-0000-0000-0000BB2E0000}"/>
    <cellStyle name="Title 2" xfId="11964" xr:uid="{00000000-0005-0000-0000-0000BC2E0000}"/>
    <cellStyle name="Title 2 2" xfId="11965" xr:uid="{00000000-0005-0000-0000-0000BD2E0000}"/>
    <cellStyle name="Title 2 3" xfId="11966" xr:uid="{00000000-0005-0000-0000-0000BE2E0000}"/>
    <cellStyle name="Title 3" xfId="11967" xr:uid="{00000000-0005-0000-0000-0000BF2E0000}"/>
    <cellStyle name="Title 4" xfId="11968" xr:uid="{00000000-0005-0000-0000-0000C02E0000}"/>
    <cellStyle name="Title 5" xfId="11969" xr:uid="{00000000-0005-0000-0000-0000C12E0000}"/>
    <cellStyle name="Title 6" xfId="11970" xr:uid="{00000000-0005-0000-0000-0000C22E0000}"/>
    <cellStyle name="Total 2" xfId="11971" xr:uid="{00000000-0005-0000-0000-0000C32E0000}"/>
    <cellStyle name="Total 2 2" xfId="11972" xr:uid="{00000000-0005-0000-0000-0000C42E0000}"/>
    <cellStyle name="Total 2 3" xfId="11973" xr:uid="{00000000-0005-0000-0000-0000C52E0000}"/>
    <cellStyle name="Total 3" xfId="11974" xr:uid="{00000000-0005-0000-0000-0000C62E0000}"/>
    <cellStyle name="Total 3 2" xfId="11975" xr:uid="{00000000-0005-0000-0000-0000C72E0000}"/>
    <cellStyle name="Total 3 3" xfId="11976" xr:uid="{00000000-0005-0000-0000-0000C82E0000}"/>
    <cellStyle name="Total 4" xfId="11977" xr:uid="{00000000-0005-0000-0000-0000C92E0000}"/>
    <cellStyle name="Total 5" xfId="11978" xr:uid="{00000000-0005-0000-0000-0000CA2E0000}"/>
    <cellStyle name="Total 6" xfId="11979" xr:uid="{00000000-0005-0000-0000-0000CB2E0000}"/>
    <cellStyle name="Warning Text 2" xfId="11980" xr:uid="{00000000-0005-0000-0000-0000CC2E0000}"/>
    <cellStyle name="Warning Text 2 2" xfId="11981" xr:uid="{00000000-0005-0000-0000-0000CD2E0000}"/>
    <cellStyle name="Warning Text 2 3" xfId="11982" xr:uid="{00000000-0005-0000-0000-0000CE2E0000}"/>
    <cellStyle name="Warning Text 3" xfId="11983" xr:uid="{00000000-0005-0000-0000-0000CF2E0000}"/>
    <cellStyle name="Warning Text 3 2" xfId="11984" xr:uid="{00000000-0005-0000-0000-0000D02E0000}"/>
    <cellStyle name="Warning Text 3 3" xfId="11985" xr:uid="{00000000-0005-0000-0000-0000D12E0000}"/>
    <cellStyle name="Warning Text 4" xfId="11986" xr:uid="{00000000-0005-0000-0000-0000D22E0000}"/>
    <cellStyle name="Warning Text 5" xfId="11987" xr:uid="{00000000-0005-0000-0000-0000D32E0000}"/>
  </cellStyles>
  <dxfs count="17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chartsheet" Target="chartsheets/sheet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       Weekday Local Average Boardings Per Day</a:t>
            </a:r>
          </a:p>
          <a:p>
            <a:pPr>
              <a:defRPr/>
            </a:pPr>
            <a:r>
              <a:rPr lang="en-US"/>
              <a:t> FY 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8926215548537145"/>
          <c:y val="8.77823140339206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80252220947631"/>
          <c:y val="5.8436536318102493E-2"/>
          <c:w val="0.82003158503492146"/>
          <c:h val="0.9146760922534841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 Data Sheet '!$E$3:$E$82</c:f>
              <c:strCache>
                <c:ptCount val="80"/>
                <c:pt idx="0">
                  <c:v>Grd Ave</c:v>
                </c:pt>
                <c:pt idx="1">
                  <c:v>Flash</c:v>
                </c:pt>
                <c:pt idx="2">
                  <c:v>ALEX</c:v>
                </c:pt>
                <c:pt idx="3">
                  <c:v>39</c:v>
                </c:pt>
                <c:pt idx="4">
                  <c:v>SATURN</c:v>
                </c:pt>
                <c:pt idx="5">
                  <c:v>Mustang (MSTG)</c:v>
                </c:pt>
                <c:pt idx="6">
                  <c:v>120</c:v>
                </c:pt>
                <c:pt idx="7">
                  <c:v>MARY</c:v>
                </c:pt>
                <c:pt idx="8">
                  <c:v>140</c:v>
                </c:pt>
                <c:pt idx="9">
                  <c:v>128</c:v>
                </c:pt>
                <c:pt idx="10">
                  <c:v>SMART</c:v>
                </c:pt>
                <c:pt idx="11">
                  <c:v>48</c:v>
                </c:pt>
                <c:pt idx="12">
                  <c:v>GUS</c:v>
                </c:pt>
                <c:pt idx="13">
                  <c:v>BUZZ</c:v>
                </c:pt>
                <c:pt idx="14">
                  <c:v>65</c:v>
                </c:pt>
                <c:pt idx="15">
                  <c:v>52</c:v>
                </c:pt>
                <c:pt idx="16">
                  <c:v>1</c:v>
                </c:pt>
                <c:pt idx="17">
                  <c:v>Miller/Hayden Trolley</c:v>
                </c:pt>
                <c:pt idx="18">
                  <c:v>62</c:v>
                </c:pt>
                <c:pt idx="19">
                  <c:v>28</c:v>
                </c:pt>
                <c:pt idx="20">
                  <c:v>10</c:v>
                </c:pt>
                <c:pt idx="21">
                  <c:v>184</c:v>
                </c:pt>
                <c:pt idx="22">
                  <c:v>66</c:v>
                </c:pt>
                <c:pt idx="23">
                  <c:v>75</c:v>
                </c:pt>
                <c:pt idx="24">
                  <c:v>ZOOM </c:v>
                </c:pt>
                <c:pt idx="25">
                  <c:v>122</c:v>
                </c:pt>
                <c:pt idx="26">
                  <c:v>VENUS</c:v>
                </c:pt>
                <c:pt idx="27">
                  <c:v>JUPITER</c:v>
                </c:pt>
                <c:pt idx="28">
                  <c:v>68th St/Camelback RD</c:v>
                </c:pt>
                <c:pt idx="29">
                  <c:v>EARTH</c:v>
                </c:pt>
                <c:pt idx="30">
                  <c:v>12</c:v>
                </c:pt>
                <c:pt idx="31">
                  <c:v>108</c:v>
                </c:pt>
                <c:pt idx="32">
                  <c:v>15</c:v>
                </c:pt>
                <c:pt idx="33">
                  <c:v>104</c:v>
                </c:pt>
                <c:pt idx="34">
                  <c:v>83</c:v>
                </c:pt>
                <c:pt idx="35">
                  <c:v>186</c:v>
                </c:pt>
                <c:pt idx="36">
                  <c:v>0a</c:v>
                </c:pt>
                <c:pt idx="37">
                  <c:v>MARS</c:v>
                </c:pt>
                <c:pt idx="38">
                  <c:v>156</c:v>
                </c:pt>
                <c:pt idx="39">
                  <c:v>136</c:v>
                </c:pt>
                <c:pt idx="40">
                  <c:v>56</c:v>
                </c:pt>
                <c:pt idx="41">
                  <c:v>154</c:v>
                </c:pt>
                <c:pt idx="42">
                  <c:v>MERCURY</c:v>
                </c:pt>
                <c:pt idx="43">
                  <c:v>13</c:v>
                </c:pt>
                <c:pt idx="44">
                  <c:v>77</c:v>
                </c:pt>
                <c:pt idx="45">
                  <c:v>DASH</c:v>
                </c:pt>
                <c:pt idx="46">
                  <c:v>96</c:v>
                </c:pt>
                <c:pt idx="47">
                  <c:v>67</c:v>
                </c:pt>
                <c:pt idx="48">
                  <c:v>81</c:v>
                </c:pt>
                <c:pt idx="49">
                  <c:v>138</c:v>
                </c:pt>
                <c:pt idx="50">
                  <c:v>59</c:v>
                </c:pt>
                <c:pt idx="51">
                  <c:v>8</c:v>
                </c:pt>
                <c:pt idx="52">
                  <c:v>30</c:v>
                </c:pt>
                <c:pt idx="53">
                  <c:v>32</c:v>
                </c:pt>
                <c:pt idx="54">
                  <c:v>80</c:v>
                </c:pt>
                <c:pt idx="55">
                  <c:v>44</c:v>
                </c:pt>
                <c:pt idx="56">
                  <c:v>60</c:v>
                </c:pt>
                <c:pt idx="57">
                  <c:v>43</c:v>
                </c:pt>
                <c:pt idx="58">
                  <c:v>0</c:v>
                </c:pt>
                <c:pt idx="59">
                  <c:v>106</c:v>
                </c:pt>
                <c:pt idx="60">
                  <c:v>40</c:v>
                </c:pt>
                <c:pt idx="61">
                  <c:v>72</c:v>
                </c:pt>
                <c:pt idx="62">
                  <c:v>51</c:v>
                </c:pt>
                <c:pt idx="63">
                  <c:v>90</c:v>
                </c:pt>
                <c:pt idx="64">
                  <c:v>45</c:v>
                </c:pt>
                <c:pt idx="65">
                  <c:v>112</c:v>
                </c:pt>
                <c:pt idx="66">
                  <c:v>170</c:v>
                </c:pt>
                <c:pt idx="67">
                  <c:v>7</c:v>
                </c:pt>
                <c:pt idx="68">
                  <c:v>27</c:v>
                </c:pt>
                <c:pt idx="69">
                  <c:v>16</c:v>
                </c:pt>
                <c:pt idx="70">
                  <c:v>61</c:v>
                </c:pt>
                <c:pt idx="71">
                  <c:v>3</c:v>
                </c:pt>
                <c:pt idx="72">
                  <c:v>35</c:v>
                </c:pt>
                <c:pt idx="73">
                  <c:v>50</c:v>
                </c:pt>
                <c:pt idx="74">
                  <c:v>17</c:v>
                </c:pt>
                <c:pt idx="75">
                  <c:v>70</c:v>
                </c:pt>
                <c:pt idx="76">
                  <c:v>29</c:v>
                </c:pt>
                <c:pt idx="77">
                  <c:v>41</c:v>
                </c:pt>
                <c:pt idx="78">
                  <c:v>19</c:v>
                </c:pt>
                <c:pt idx="79">
                  <c:v>Valley Metro Rail</c:v>
                </c:pt>
              </c:strCache>
            </c:strRef>
          </c:cat>
          <c:val>
            <c:numRef>
              <c:f>'Graph Data Sheet '!$F$3:$F$82</c:f>
              <c:numCache>
                <c:formatCode>_(* #,##0_);_(* \(#,##0\);_(* "-"??_);_(@_)</c:formatCode>
                <c:ptCount val="80"/>
                <c:pt idx="0">
                  <c:v>5.4156862745098042</c:v>
                </c:pt>
                <c:pt idx="1">
                  <c:v>24.546296296296298</c:v>
                </c:pt>
                <c:pt idx="2">
                  <c:v>82.062745098039215</c:v>
                </c:pt>
                <c:pt idx="3">
                  <c:v>114.24705882352941</c:v>
                </c:pt>
                <c:pt idx="4">
                  <c:v>114.6313725490196</c:v>
                </c:pt>
                <c:pt idx="5">
                  <c:v>136.50643776824035</c:v>
                </c:pt>
                <c:pt idx="6">
                  <c:v>141.80392156862746</c:v>
                </c:pt>
                <c:pt idx="7">
                  <c:v>156.66274509803921</c:v>
                </c:pt>
                <c:pt idx="8">
                  <c:v>157.21176470588236</c:v>
                </c:pt>
                <c:pt idx="9">
                  <c:v>171.10980392156864</c:v>
                </c:pt>
                <c:pt idx="10">
                  <c:v>184.98431372549018</c:v>
                </c:pt>
                <c:pt idx="11">
                  <c:v>191.08627450980393</c:v>
                </c:pt>
                <c:pt idx="12">
                  <c:v>195.61176470588236</c:v>
                </c:pt>
                <c:pt idx="13">
                  <c:v>196</c:v>
                </c:pt>
                <c:pt idx="14">
                  <c:v>228.24313725490197</c:v>
                </c:pt>
                <c:pt idx="15">
                  <c:v>236.43921568627451</c:v>
                </c:pt>
                <c:pt idx="16">
                  <c:v>240.31372549019608</c:v>
                </c:pt>
                <c:pt idx="17">
                  <c:v>242.28326180257511</c:v>
                </c:pt>
                <c:pt idx="18">
                  <c:v>248.48627450980393</c:v>
                </c:pt>
                <c:pt idx="19">
                  <c:v>258.75686274509803</c:v>
                </c:pt>
                <c:pt idx="20">
                  <c:v>272.03529411764708</c:v>
                </c:pt>
                <c:pt idx="21">
                  <c:v>282.1843137254902</c:v>
                </c:pt>
                <c:pt idx="22">
                  <c:v>299.46666666666664</c:v>
                </c:pt>
                <c:pt idx="23">
                  <c:v>329.14117647058822</c:v>
                </c:pt>
                <c:pt idx="24">
                  <c:v>337.35294117647061</c:v>
                </c:pt>
                <c:pt idx="25">
                  <c:v>357.78039215686272</c:v>
                </c:pt>
                <c:pt idx="26">
                  <c:v>371.01568627450979</c:v>
                </c:pt>
                <c:pt idx="27">
                  <c:v>387.53725490196081</c:v>
                </c:pt>
                <c:pt idx="28">
                  <c:v>392.3304721030043</c:v>
                </c:pt>
                <c:pt idx="29">
                  <c:v>406.69411764705882</c:v>
                </c:pt>
                <c:pt idx="30">
                  <c:v>430</c:v>
                </c:pt>
                <c:pt idx="31">
                  <c:v>446.2</c:v>
                </c:pt>
                <c:pt idx="32">
                  <c:v>447.7176470588235</c:v>
                </c:pt>
                <c:pt idx="33">
                  <c:v>452.96470588235292</c:v>
                </c:pt>
                <c:pt idx="34">
                  <c:v>454.09019607843135</c:v>
                </c:pt>
                <c:pt idx="35">
                  <c:v>455.73333333333335</c:v>
                </c:pt>
                <c:pt idx="36">
                  <c:v>463.04313725490198</c:v>
                </c:pt>
                <c:pt idx="37">
                  <c:v>469.69803921568626</c:v>
                </c:pt>
                <c:pt idx="38">
                  <c:v>470.92941176470589</c:v>
                </c:pt>
                <c:pt idx="39">
                  <c:v>485.83921568627449</c:v>
                </c:pt>
                <c:pt idx="40">
                  <c:v>520.98823529411766</c:v>
                </c:pt>
                <c:pt idx="41">
                  <c:v>540.06666666666672</c:v>
                </c:pt>
                <c:pt idx="42">
                  <c:v>581.57647058823534</c:v>
                </c:pt>
                <c:pt idx="43">
                  <c:v>591.435294117647</c:v>
                </c:pt>
                <c:pt idx="44">
                  <c:v>653.02352941176468</c:v>
                </c:pt>
                <c:pt idx="45">
                  <c:v>673.58431372549023</c:v>
                </c:pt>
                <c:pt idx="46">
                  <c:v>744.32156862745103</c:v>
                </c:pt>
                <c:pt idx="47">
                  <c:v>748.32941176470592</c:v>
                </c:pt>
                <c:pt idx="48">
                  <c:v>777.33725490196082</c:v>
                </c:pt>
                <c:pt idx="49">
                  <c:v>813.21960784313728</c:v>
                </c:pt>
                <c:pt idx="50">
                  <c:v>819.31372549019613</c:v>
                </c:pt>
                <c:pt idx="51">
                  <c:v>878.60392156862747</c:v>
                </c:pt>
                <c:pt idx="52">
                  <c:v>883.87843137254902</c:v>
                </c:pt>
                <c:pt idx="53">
                  <c:v>896.52549019607841</c:v>
                </c:pt>
                <c:pt idx="54">
                  <c:v>899.61568627450981</c:v>
                </c:pt>
                <c:pt idx="55">
                  <c:v>921.29803921568623</c:v>
                </c:pt>
                <c:pt idx="56">
                  <c:v>1012.9686274509804</c:v>
                </c:pt>
                <c:pt idx="57">
                  <c:v>1025.1098039215685</c:v>
                </c:pt>
                <c:pt idx="58">
                  <c:v>1030.0392156862745</c:v>
                </c:pt>
                <c:pt idx="59">
                  <c:v>1060.1411764705883</c:v>
                </c:pt>
                <c:pt idx="60">
                  <c:v>1186.5725490196078</c:v>
                </c:pt>
                <c:pt idx="61">
                  <c:v>1192.7764705882353</c:v>
                </c:pt>
                <c:pt idx="62">
                  <c:v>1200.8078431372548</c:v>
                </c:pt>
                <c:pt idx="63">
                  <c:v>1304.7764705882353</c:v>
                </c:pt>
                <c:pt idx="64">
                  <c:v>1330.9137254901962</c:v>
                </c:pt>
                <c:pt idx="65">
                  <c:v>1458.4666666666667</c:v>
                </c:pt>
                <c:pt idx="66">
                  <c:v>1504.8274509803921</c:v>
                </c:pt>
                <c:pt idx="67">
                  <c:v>1696.5607843137254</c:v>
                </c:pt>
                <c:pt idx="68">
                  <c:v>1785.1215686274509</c:v>
                </c:pt>
                <c:pt idx="69">
                  <c:v>1809.9411764705883</c:v>
                </c:pt>
                <c:pt idx="70">
                  <c:v>1815.0156862745098</c:v>
                </c:pt>
                <c:pt idx="71">
                  <c:v>2189.1921568627449</c:v>
                </c:pt>
                <c:pt idx="72">
                  <c:v>2345.1999999999998</c:v>
                </c:pt>
                <c:pt idx="73">
                  <c:v>2376.1725490196077</c:v>
                </c:pt>
                <c:pt idx="74">
                  <c:v>2481.3803921568629</c:v>
                </c:pt>
                <c:pt idx="75">
                  <c:v>2606.7725490196081</c:v>
                </c:pt>
                <c:pt idx="76">
                  <c:v>2685.9411764705883</c:v>
                </c:pt>
                <c:pt idx="77">
                  <c:v>2738.6980392156861</c:v>
                </c:pt>
                <c:pt idx="78">
                  <c:v>3408.3960784313726</c:v>
                </c:pt>
                <c:pt idx="79">
                  <c:v>18667.286274509803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D-467F-AC66-E828BBC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3561968"/>
        <c:axId val="1"/>
      </c:barChart>
      <c:catAx>
        <c:axId val="131356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61968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                Weekday Express Average Boardings Per Day</a:t>
            </a:r>
          </a:p>
          <a:p>
            <a:pPr>
              <a:defRPr/>
            </a:pPr>
            <a:r>
              <a:rPr lang="en-US"/>
              <a:t>FY 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6247261850686509"/>
          <c:y val="1.1577565993964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114433544724"/>
          <c:y val="5.900951653296168E-2"/>
          <c:w val="0.82909604519774016"/>
          <c:h val="0.90200210748155951"/>
        </c:manualLayout>
      </c:layout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 Data Sheet '!$E$93:$E$112</c:f>
              <c:strCache>
                <c:ptCount val="20"/>
                <c:pt idx="0">
                  <c:v>520</c:v>
                </c:pt>
                <c:pt idx="1">
                  <c:v>Cent/ S.Mtn</c:v>
                </c:pt>
                <c:pt idx="2">
                  <c:v>Cent/ S.Mtn E</c:v>
                </c:pt>
                <c:pt idx="3">
                  <c:v>521</c:v>
                </c:pt>
                <c:pt idx="4">
                  <c:v>514</c:v>
                </c:pt>
                <c:pt idx="5">
                  <c:v>522</c:v>
                </c:pt>
                <c:pt idx="6">
                  <c:v>573</c:v>
                </c:pt>
                <c:pt idx="7">
                  <c:v>575</c:v>
                </c:pt>
                <c:pt idx="8">
                  <c:v>541</c:v>
                </c:pt>
                <c:pt idx="9">
                  <c:v>531</c:v>
                </c:pt>
                <c:pt idx="10">
                  <c:v>562</c:v>
                </c:pt>
                <c:pt idx="11">
                  <c:v>542</c:v>
                </c:pt>
                <c:pt idx="12">
                  <c:v>563</c:v>
                </c:pt>
                <c:pt idx="13">
                  <c:v>571</c:v>
                </c:pt>
                <c:pt idx="14">
                  <c:v>535</c:v>
                </c:pt>
                <c:pt idx="15">
                  <c:v>I-10 East</c:v>
                </c:pt>
                <c:pt idx="16">
                  <c:v>SR 51</c:v>
                </c:pt>
                <c:pt idx="17">
                  <c:v>533</c:v>
                </c:pt>
                <c:pt idx="18">
                  <c:v> I -10 West</c:v>
                </c:pt>
                <c:pt idx="19">
                  <c:v>I -17</c:v>
                </c:pt>
              </c:strCache>
            </c:strRef>
          </c:cat>
          <c:val>
            <c:numRef>
              <c:f>'Graph Data Sheet '!$F$93:$F$112</c:f>
              <c:numCache>
                <c:formatCode>_(* #,##0_);_(* \(#,##0\);_(* "-"??_);_(@_)</c:formatCode>
                <c:ptCount val="20"/>
                <c:pt idx="0">
                  <c:v>2.5865384615384617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4.5359999999999996</c:v>
                </c:pt>
                <c:pt idx="4">
                  <c:v>5.1719999999999997</c:v>
                </c:pt>
                <c:pt idx="5">
                  <c:v>6.1639999999999997</c:v>
                </c:pt>
                <c:pt idx="6">
                  <c:v>9.48</c:v>
                </c:pt>
                <c:pt idx="7">
                  <c:v>10.916</c:v>
                </c:pt>
                <c:pt idx="8">
                  <c:v>12.311999999999999</c:v>
                </c:pt>
                <c:pt idx="9">
                  <c:v>13.488</c:v>
                </c:pt>
                <c:pt idx="10">
                  <c:v>15.06</c:v>
                </c:pt>
                <c:pt idx="11">
                  <c:v>18.532</c:v>
                </c:pt>
                <c:pt idx="12">
                  <c:v>20.856000000000002</c:v>
                </c:pt>
                <c:pt idx="13">
                  <c:v>23.204000000000001</c:v>
                </c:pt>
                <c:pt idx="14">
                  <c:v>23.687999999999999</c:v>
                </c:pt>
                <c:pt idx="15">
                  <c:v>36.909803921568624</c:v>
                </c:pt>
                <c:pt idx="16">
                  <c:v>38.819607843137256</c:v>
                </c:pt>
                <c:pt idx="17">
                  <c:v>47.692</c:v>
                </c:pt>
                <c:pt idx="18">
                  <c:v>50.78</c:v>
                </c:pt>
                <c:pt idx="19">
                  <c:v>101.86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682-B57F-E326522B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3575568"/>
        <c:axId val="1"/>
      </c:barChart>
      <c:catAx>
        <c:axId val="1313575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755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Saturday Local Average Boardings Per Day</a:t>
            </a:r>
          </a:p>
          <a:p>
            <a:pPr>
              <a:defRPr/>
            </a:pPr>
            <a:r>
              <a:rPr lang="en-US"/>
              <a:t>FY 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5141265970808097"/>
          <c:y val="3.1611819698138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40820874341197"/>
          <c:y val="5.1208730487636411E-2"/>
          <c:w val="0.83848273203137746"/>
          <c:h val="0.89951555921297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 Data Sheet '!$L$3:$L$76</c:f>
              <c:strCache>
                <c:ptCount val="74"/>
                <c:pt idx="0">
                  <c:v>ALEX</c:v>
                </c:pt>
                <c:pt idx="1">
                  <c:v>120</c:v>
                </c:pt>
                <c:pt idx="2">
                  <c:v>SATURN</c:v>
                </c:pt>
                <c:pt idx="3">
                  <c:v>39</c:v>
                </c:pt>
                <c:pt idx="4">
                  <c:v>SMART</c:v>
                </c:pt>
                <c:pt idx="5">
                  <c:v>BUZZ</c:v>
                </c:pt>
                <c:pt idx="6">
                  <c:v>128</c:v>
                </c:pt>
                <c:pt idx="7">
                  <c:v>65</c:v>
                </c:pt>
                <c:pt idx="8">
                  <c:v>48</c:v>
                </c:pt>
                <c:pt idx="9">
                  <c:v>MARY</c:v>
                </c:pt>
                <c:pt idx="10">
                  <c:v>GUS</c:v>
                </c:pt>
                <c:pt idx="11">
                  <c:v>108</c:v>
                </c:pt>
                <c:pt idx="12">
                  <c:v>52</c:v>
                </c:pt>
                <c:pt idx="13">
                  <c:v>184</c:v>
                </c:pt>
                <c:pt idx="14">
                  <c:v>140</c:v>
                </c:pt>
                <c:pt idx="15">
                  <c:v>66</c:v>
                </c:pt>
                <c:pt idx="16">
                  <c:v>1</c:v>
                </c:pt>
                <c:pt idx="17">
                  <c:v>28</c:v>
                </c:pt>
                <c:pt idx="18">
                  <c:v>104</c:v>
                </c:pt>
                <c:pt idx="19">
                  <c:v>75</c:v>
                </c:pt>
                <c:pt idx="20">
                  <c:v>122</c:v>
                </c:pt>
                <c:pt idx="21">
                  <c:v>10</c:v>
                </c:pt>
                <c:pt idx="22">
                  <c:v>ZOOM</c:v>
                </c:pt>
                <c:pt idx="23">
                  <c:v>83</c:v>
                </c:pt>
                <c:pt idx="24">
                  <c:v>VENUS</c:v>
                </c:pt>
                <c:pt idx="25">
                  <c:v>62</c:v>
                </c:pt>
                <c:pt idx="26">
                  <c:v>JUPITER</c:v>
                </c:pt>
                <c:pt idx="27">
                  <c:v>MARS</c:v>
                </c:pt>
                <c:pt idx="28">
                  <c:v>0a</c:v>
                </c:pt>
                <c:pt idx="29">
                  <c:v>MERCURY</c:v>
                </c:pt>
                <c:pt idx="30">
                  <c:v>15</c:v>
                </c:pt>
                <c:pt idx="31">
                  <c:v>EARTH</c:v>
                </c:pt>
                <c:pt idx="32">
                  <c:v>136</c:v>
                </c:pt>
                <c:pt idx="33">
                  <c:v>12</c:v>
                </c:pt>
                <c:pt idx="34">
                  <c:v>13</c:v>
                </c:pt>
                <c:pt idx="35">
                  <c:v>156</c:v>
                </c:pt>
                <c:pt idx="36">
                  <c:v>59</c:v>
                </c:pt>
                <c:pt idx="37">
                  <c:v>67</c:v>
                </c:pt>
                <c:pt idx="38">
                  <c:v>56</c:v>
                </c:pt>
                <c:pt idx="39">
                  <c:v>154</c:v>
                </c:pt>
                <c:pt idx="40">
                  <c:v>30</c:v>
                </c:pt>
                <c:pt idx="41">
                  <c:v>81</c:v>
                </c:pt>
                <c:pt idx="42">
                  <c:v>96</c:v>
                </c:pt>
                <c:pt idx="43">
                  <c:v>138</c:v>
                </c:pt>
                <c:pt idx="44">
                  <c:v>0</c:v>
                </c:pt>
                <c:pt idx="45">
                  <c:v>186</c:v>
                </c:pt>
                <c:pt idx="46">
                  <c:v>77</c:v>
                </c:pt>
                <c:pt idx="47">
                  <c:v>80</c:v>
                </c:pt>
                <c:pt idx="48">
                  <c:v>32</c:v>
                </c:pt>
                <c:pt idx="49">
                  <c:v>60</c:v>
                </c:pt>
                <c:pt idx="50">
                  <c:v>45</c:v>
                </c:pt>
                <c:pt idx="51">
                  <c:v>106</c:v>
                </c:pt>
                <c:pt idx="52">
                  <c:v>8</c:v>
                </c:pt>
                <c:pt idx="53">
                  <c:v> 43 </c:v>
                </c:pt>
                <c:pt idx="54">
                  <c:v>51</c:v>
                </c:pt>
                <c:pt idx="55">
                  <c:v>44</c:v>
                </c:pt>
                <c:pt idx="56">
                  <c:v>40</c:v>
                </c:pt>
                <c:pt idx="57">
                  <c:v>90</c:v>
                </c:pt>
                <c:pt idx="58">
                  <c:v>112</c:v>
                </c:pt>
                <c:pt idx="59">
                  <c:v>72</c:v>
                </c:pt>
                <c:pt idx="60">
                  <c:v>170</c:v>
                </c:pt>
                <c:pt idx="61">
                  <c:v>16</c:v>
                </c:pt>
                <c:pt idx="62">
                  <c:v>3</c:v>
                </c:pt>
                <c:pt idx="63">
                  <c:v>7</c:v>
                </c:pt>
                <c:pt idx="64">
                  <c:v>61</c:v>
                </c:pt>
                <c:pt idx="65">
                  <c:v>27</c:v>
                </c:pt>
                <c:pt idx="66">
                  <c:v>29</c:v>
                </c:pt>
                <c:pt idx="67">
                  <c:v>70</c:v>
                </c:pt>
                <c:pt idx="68">
                  <c:v>41</c:v>
                </c:pt>
                <c:pt idx="69">
                  <c:v>50</c:v>
                </c:pt>
                <c:pt idx="70">
                  <c:v>17</c:v>
                </c:pt>
                <c:pt idx="71">
                  <c:v>35</c:v>
                </c:pt>
                <c:pt idx="72">
                  <c:v>19</c:v>
                </c:pt>
                <c:pt idx="73">
                  <c:v>Valley Metro Rail</c:v>
                </c:pt>
              </c:strCache>
            </c:strRef>
          </c:cat>
          <c:val>
            <c:numRef>
              <c:f>'Graph Data Sheet '!$M$3:$M$76</c:f>
              <c:numCache>
                <c:formatCode>_(* #,##0_);_(* \(#,##0\);_(* "-"??_);_(@_)</c:formatCode>
                <c:ptCount val="74"/>
                <c:pt idx="0">
                  <c:v>39.78846153846154</c:v>
                </c:pt>
                <c:pt idx="1">
                  <c:v>53.67307692307692</c:v>
                </c:pt>
                <c:pt idx="2">
                  <c:v>76.59615384615384</c:v>
                </c:pt>
                <c:pt idx="3">
                  <c:v>94.115384615384613</c:v>
                </c:pt>
                <c:pt idx="4">
                  <c:v>94.40384615384616</c:v>
                </c:pt>
                <c:pt idx="5">
                  <c:v>103.65384615384616</c:v>
                </c:pt>
                <c:pt idx="6">
                  <c:v>105.38461538461539</c:v>
                </c:pt>
                <c:pt idx="7">
                  <c:v>108.46153846153847</c:v>
                </c:pt>
                <c:pt idx="8">
                  <c:v>124.17307692307692</c:v>
                </c:pt>
                <c:pt idx="9">
                  <c:v>127.38461538461539</c:v>
                </c:pt>
                <c:pt idx="10">
                  <c:v>134.69230769230768</c:v>
                </c:pt>
                <c:pt idx="11">
                  <c:v>137.13461538461539</c:v>
                </c:pt>
                <c:pt idx="12">
                  <c:v>147.57692307692307</c:v>
                </c:pt>
                <c:pt idx="13">
                  <c:v>150.07692307692307</c:v>
                </c:pt>
                <c:pt idx="14">
                  <c:v>160.15384615384616</c:v>
                </c:pt>
                <c:pt idx="15">
                  <c:v>189.67307692307693</c:v>
                </c:pt>
                <c:pt idx="16">
                  <c:v>193.75</c:v>
                </c:pt>
                <c:pt idx="17">
                  <c:v>198.61538461538461</c:v>
                </c:pt>
                <c:pt idx="18">
                  <c:v>199.17307692307693</c:v>
                </c:pt>
                <c:pt idx="19">
                  <c:v>217.67307692307693</c:v>
                </c:pt>
                <c:pt idx="20">
                  <c:v>230.94230769230768</c:v>
                </c:pt>
                <c:pt idx="21">
                  <c:v>232.09615384615384</c:v>
                </c:pt>
                <c:pt idx="22">
                  <c:v>254.15384615384616</c:v>
                </c:pt>
                <c:pt idx="23">
                  <c:v>255.28846153846155</c:v>
                </c:pt>
                <c:pt idx="24">
                  <c:v>255.55769230769232</c:v>
                </c:pt>
                <c:pt idx="25">
                  <c:v>265.32692307692309</c:v>
                </c:pt>
                <c:pt idx="26">
                  <c:v>278.84615384615387</c:v>
                </c:pt>
                <c:pt idx="27">
                  <c:v>326.15384615384613</c:v>
                </c:pt>
                <c:pt idx="28">
                  <c:v>337.61538461538464</c:v>
                </c:pt>
                <c:pt idx="29">
                  <c:v>341.75</c:v>
                </c:pt>
                <c:pt idx="30">
                  <c:v>348.88461538461536</c:v>
                </c:pt>
                <c:pt idx="31">
                  <c:v>352.44230769230768</c:v>
                </c:pt>
                <c:pt idx="32">
                  <c:v>356.80769230769232</c:v>
                </c:pt>
                <c:pt idx="33">
                  <c:v>373.98076923076923</c:v>
                </c:pt>
                <c:pt idx="34">
                  <c:v>418.13461538461536</c:v>
                </c:pt>
                <c:pt idx="35">
                  <c:v>458.48076923076923</c:v>
                </c:pt>
                <c:pt idx="36">
                  <c:v>470.94230769230768</c:v>
                </c:pt>
                <c:pt idx="37">
                  <c:v>473.26923076923077</c:v>
                </c:pt>
                <c:pt idx="38">
                  <c:v>492.23076923076923</c:v>
                </c:pt>
                <c:pt idx="39">
                  <c:v>492.76923076923077</c:v>
                </c:pt>
                <c:pt idx="40">
                  <c:v>508.13461538461536</c:v>
                </c:pt>
                <c:pt idx="41">
                  <c:v>512.55769230769226</c:v>
                </c:pt>
                <c:pt idx="42">
                  <c:v>546.26923076923072</c:v>
                </c:pt>
                <c:pt idx="43">
                  <c:v>547.48076923076928</c:v>
                </c:pt>
                <c:pt idx="44">
                  <c:v>573.01923076923072</c:v>
                </c:pt>
                <c:pt idx="45">
                  <c:v>615.67307692307691</c:v>
                </c:pt>
                <c:pt idx="46">
                  <c:v>633.65384615384619</c:v>
                </c:pt>
                <c:pt idx="47">
                  <c:v>652.73076923076928</c:v>
                </c:pt>
                <c:pt idx="48">
                  <c:v>715.26923076923072</c:v>
                </c:pt>
                <c:pt idx="49">
                  <c:v>733.17307692307691</c:v>
                </c:pt>
                <c:pt idx="50">
                  <c:v>737.84615384615381</c:v>
                </c:pt>
                <c:pt idx="51">
                  <c:v>745.11538461538464</c:v>
                </c:pt>
                <c:pt idx="52">
                  <c:v>775.53846153846155</c:v>
                </c:pt>
                <c:pt idx="53">
                  <c:v>793.53846153846155</c:v>
                </c:pt>
                <c:pt idx="54">
                  <c:v>845.38461538461536</c:v>
                </c:pt>
                <c:pt idx="55">
                  <c:v>883.53846153846155</c:v>
                </c:pt>
                <c:pt idx="56">
                  <c:v>955.86538461538464</c:v>
                </c:pt>
                <c:pt idx="57">
                  <c:v>1002.8846153846154</c:v>
                </c:pt>
                <c:pt idx="58">
                  <c:v>1096.9615384615386</c:v>
                </c:pt>
                <c:pt idx="59">
                  <c:v>1141.8269230769231</c:v>
                </c:pt>
                <c:pt idx="60">
                  <c:v>1156.4423076923076</c:v>
                </c:pt>
                <c:pt idx="61">
                  <c:v>1160.7115384615386</c:v>
                </c:pt>
                <c:pt idx="62">
                  <c:v>1173.3076923076924</c:v>
                </c:pt>
                <c:pt idx="63">
                  <c:v>1201.2115384615386</c:v>
                </c:pt>
                <c:pt idx="64">
                  <c:v>1318.7115384615386</c:v>
                </c:pt>
                <c:pt idx="65">
                  <c:v>1319.6346153846155</c:v>
                </c:pt>
                <c:pt idx="66">
                  <c:v>1434.1346153846155</c:v>
                </c:pt>
                <c:pt idx="67">
                  <c:v>1640.9423076923076</c:v>
                </c:pt>
                <c:pt idx="68">
                  <c:v>1664.0961538461538</c:v>
                </c:pt>
                <c:pt idx="69">
                  <c:v>1675.8653846153845</c:v>
                </c:pt>
                <c:pt idx="70">
                  <c:v>1775.9230769230769</c:v>
                </c:pt>
                <c:pt idx="71">
                  <c:v>1817.4615384615386</c:v>
                </c:pt>
                <c:pt idx="72">
                  <c:v>2269.2884615384614</c:v>
                </c:pt>
                <c:pt idx="73">
                  <c:v>16527.5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655-A82F-F9B47755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3567968"/>
        <c:axId val="1"/>
      </c:barChart>
      <c:catAx>
        <c:axId val="131356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67968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Sunday Local Average Boardings Per Day</a:t>
            </a:r>
          </a:p>
          <a:p>
            <a:pPr>
              <a:defRPr/>
            </a:pPr>
            <a:r>
              <a:rPr lang="en-US"/>
              <a:t>FY 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6129917622529492"/>
          <c:y val="8.77657620907258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3768554354435"/>
          <c:y val="5.3841120228780681E-2"/>
          <c:w val="0.90112994350282483"/>
          <c:h val="0.909378292939936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 Data Sheet '!$S$3:$S$71</c:f>
              <c:strCache>
                <c:ptCount val="69"/>
                <c:pt idx="0">
                  <c:v>ALEX</c:v>
                </c:pt>
                <c:pt idx="1">
                  <c:v>SATURN</c:v>
                </c:pt>
                <c:pt idx="2">
                  <c:v>GUS</c:v>
                </c:pt>
                <c:pt idx="3">
                  <c:v>SMART</c:v>
                </c:pt>
                <c:pt idx="4">
                  <c:v>39</c:v>
                </c:pt>
                <c:pt idx="5">
                  <c:v>28</c:v>
                </c:pt>
                <c:pt idx="6">
                  <c:v>65</c:v>
                </c:pt>
                <c:pt idx="7">
                  <c:v>30</c:v>
                </c:pt>
                <c:pt idx="8">
                  <c:v>MARY</c:v>
                </c:pt>
                <c:pt idx="9">
                  <c:v>VENUS</c:v>
                </c:pt>
                <c:pt idx="10">
                  <c:v>184</c:v>
                </c:pt>
                <c:pt idx="11">
                  <c:v>52</c:v>
                </c:pt>
                <c:pt idx="12">
                  <c:v>JUPITER</c:v>
                </c:pt>
                <c:pt idx="13">
                  <c:v>104</c:v>
                </c:pt>
                <c:pt idx="14">
                  <c:v>MARS</c:v>
                </c:pt>
                <c:pt idx="15">
                  <c:v>48</c:v>
                </c:pt>
                <c:pt idx="16">
                  <c:v>MERCURY</c:v>
                </c:pt>
                <c:pt idx="17">
                  <c:v>108</c:v>
                </c:pt>
                <c:pt idx="18">
                  <c:v>1</c:v>
                </c:pt>
                <c:pt idx="19">
                  <c:v>75</c:v>
                </c:pt>
                <c:pt idx="20">
                  <c:v>EARTH</c:v>
                </c:pt>
                <c:pt idx="21">
                  <c:v>62</c:v>
                </c:pt>
                <c:pt idx="22">
                  <c:v>66</c:v>
                </c:pt>
                <c:pt idx="23">
                  <c:v>10</c:v>
                </c:pt>
                <c:pt idx="24">
                  <c:v>136</c:v>
                </c:pt>
                <c:pt idx="25">
                  <c:v>122</c:v>
                </c:pt>
                <c:pt idx="26">
                  <c:v>ZOOM</c:v>
                </c:pt>
                <c:pt idx="27">
                  <c:v>156</c:v>
                </c:pt>
                <c:pt idx="28">
                  <c:v>83</c:v>
                </c:pt>
                <c:pt idx="29">
                  <c:v>12</c:v>
                </c:pt>
                <c:pt idx="30">
                  <c:v>67</c:v>
                </c:pt>
                <c:pt idx="31">
                  <c:v>15</c:v>
                </c:pt>
                <c:pt idx="32">
                  <c:v>13</c:v>
                </c:pt>
                <c:pt idx="33">
                  <c:v>96</c:v>
                </c:pt>
                <c:pt idx="34">
                  <c:v>56</c:v>
                </c:pt>
                <c:pt idx="35">
                  <c:v>45</c:v>
                </c:pt>
                <c:pt idx="36">
                  <c:v>59</c:v>
                </c:pt>
                <c:pt idx="37">
                  <c:v>77</c:v>
                </c:pt>
                <c:pt idx="38">
                  <c:v>186</c:v>
                </c:pt>
                <c:pt idx="39">
                  <c:v>0</c:v>
                </c:pt>
                <c:pt idx="40">
                  <c:v>138</c:v>
                </c:pt>
                <c:pt idx="41">
                  <c:v>154</c:v>
                </c:pt>
                <c:pt idx="42">
                  <c:v>81</c:v>
                </c:pt>
                <c:pt idx="43">
                  <c:v>106</c:v>
                </c:pt>
                <c:pt idx="44">
                  <c:v>32</c:v>
                </c:pt>
                <c:pt idx="45">
                  <c:v>8</c:v>
                </c:pt>
                <c:pt idx="46">
                  <c:v>60</c:v>
                </c:pt>
                <c:pt idx="47">
                  <c:v>44</c:v>
                </c:pt>
                <c:pt idx="48">
                  <c:v>43</c:v>
                </c:pt>
                <c:pt idx="49">
                  <c:v>80</c:v>
                </c:pt>
                <c:pt idx="50">
                  <c:v>51</c:v>
                </c:pt>
                <c:pt idx="51">
                  <c:v>90</c:v>
                </c:pt>
                <c:pt idx="52">
                  <c:v>72</c:v>
                </c:pt>
                <c:pt idx="53">
                  <c:v>40</c:v>
                </c:pt>
                <c:pt idx="54">
                  <c:v>170</c:v>
                </c:pt>
                <c:pt idx="55">
                  <c:v>112</c:v>
                </c:pt>
                <c:pt idx="56">
                  <c:v>16</c:v>
                </c:pt>
                <c:pt idx="57">
                  <c:v>7</c:v>
                </c:pt>
                <c:pt idx="58">
                  <c:v>3</c:v>
                </c:pt>
                <c:pt idx="59">
                  <c:v>29</c:v>
                </c:pt>
                <c:pt idx="60">
                  <c:v>27</c:v>
                </c:pt>
                <c:pt idx="61">
                  <c:v>61</c:v>
                </c:pt>
                <c:pt idx="62">
                  <c:v>17</c:v>
                </c:pt>
                <c:pt idx="63">
                  <c:v>50</c:v>
                </c:pt>
                <c:pt idx="64">
                  <c:v>70</c:v>
                </c:pt>
                <c:pt idx="65">
                  <c:v>41</c:v>
                </c:pt>
                <c:pt idx="66">
                  <c:v>35</c:v>
                </c:pt>
                <c:pt idx="67">
                  <c:v>19</c:v>
                </c:pt>
                <c:pt idx="68">
                  <c:v>Valley Metro Rail</c:v>
                </c:pt>
              </c:strCache>
            </c:strRef>
          </c:cat>
          <c:val>
            <c:numRef>
              <c:f>'Graph Data Sheet '!$T$3:$T$71</c:f>
              <c:numCache>
                <c:formatCode>_(* #,##0_);_(* \(#,##0\);_(* "-"??_);_(@_)</c:formatCode>
                <c:ptCount val="69"/>
                <c:pt idx="0">
                  <c:v>26.672413793103448</c:v>
                </c:pt>
                <c:pt idx="1">
                  <c:v>81.65517241379311</c:v>
                </c:pt>
                <c:pt idx="2">
                  <c:v>83.08620689655173</c:v>
                </c:pt>
                <c:pt idx="3">
                  <c:v>86.448275862068968</c:v>
                </c:pt>
                <c:pt idx="4">
                  <c:v>90.172413793103445</c:v>
                </c:pt>
                <c:pt idx="5">
                  <c:v>102.44827586206897</c:v>
                </c:pt>
                <c:pt idx="6">
                  <c:v>104.17241379310344</c:v>
                </c:pt>
                <c:pt idx="7">
                  <c:v>104.63793103448276</c:v>
                </c:pt>
                <c:pt idx="8">
                  <c:v>108.70689655172414</c:v>
                </c:pt>
                <c:pt idx="9">
                  <c:v>119.43103448275862</c:v>
                </c:pt>
                <c:pt idx="10">
                  <c:v>129.65517241379311</c:v>
                </c:pt>
                <c:pt idx="11">
                  <c:v>136.72413793103448</c:v>
                </c:pt>
                <c:pt idx="12">
                  <c:v>137.13793103448276</c:v>
                </c:pt>
                <c:pt idx="13">
                  <c:v>146.55172413793105</c:v>
                </c:pt>
                <c:pt idx="14">
                  <c:v>148.41379310344828</c:v>
                </c:pt>
                <c:pt idx="15">
                  <c:v>148.98275862068965</c:v>
                </c:pt>
                <c:pt idx="16">
                  <c:v>153.75862068965517</c:v>
                </c:pt>
                <c:pt idx="17">
                  <c:v>155.68965517241378</c:v>
                </c:pt>
                <c:pt idx="18">
                  <c:v>155.9655172413793</c:v>
                </c:pt>
                <c:pt idx="19">
                  <c:v>158.18965517241378</c:v>
                </c:pt>
                <c:pt idx="20">
                  <c:v>161.32758620689654</c:v>
                </c:pt>
                <c:pt idx="21">
                  <c:v>166.05172413793105</c:v>
                </c:pt>
                <c:pt idx="22">
                  <c:v>184.29310344827587</c:v>
                </c:pt>
                <c:pt idx="23">
                  <c:v>190.25862068965517</c:v>
                </c:pt>
                <c:pt idx="24">
                  <c:v>199.74137931034483</c:v>
                </c:pt>
                <c:pt idx="25">
                  <c:v>210.91379310344828</c:v>
                </c:pt>
                <c:pt idx="26">
                  <c:v>211.82758620689654</c:v>
                </c:pt>
                <c:pt idx="27">
                  <c:v>252.25862068965517</c:v>
                </c:pt>
                <c:pt idx="28">
                  <c:v>278.22413793103448</c:v>
                </c:pt>
                <c:pt idx="29">
                  <c:v>305.62068965517244</c:v>
                </c:pt>
                <c:pt idx="30">
                  <c:v>332.48275862068965</c:v>
                </c:pt>
                <c:pt idx="31">
                  <c:v>344.32758620689657</c:v>
                </c:pt>
                <c:pt idx="32">
                  <c:v>349.9655172413793</c:v>
                </c:pt>
                <c:pt idx="33">
                  <c:v>350.31034482758622</c:v>
                </c:pt>
                <c:pt idx="34">
                  <c:v>386.34482758620692</c:v>
                </c:pt>
                <c:pt idx="35">
                  <c:v>386.5344827586207</c:v>
                </c:pt>
                <c:pt idx="36">
                  <c:v>410.60344827586209</c:v>
                </c:pt>
                <c:pt idx="37">
                  <c:v>434.98275862068965</c:v>
                </c:pt>
                <c:pt idx="38">
                  <c:v>436.5</c:v>
                </c:pt>
                <c:pt idx="39">
                  <c:v>441.48275862068965</c:v>
                </c:pt>
                <c:pt idx="40">
                  <c:v>468.4655172413793</c:v>
                </c:pt>
                <c:pt idx="41">
                  <c:v>482.18965517241378</c:v>
                </c:pt>
                <c:pt idx="42" formatCode="General">
                  <c:v>484.25862068965517</c:v>
                </c:pt>
                <c:pt idx="43">
                  <c:v>515.0344827586207</c:v>
                </c:pt>
                <c:pt idx="44">
                  <c:v>564.67241379310349</c:v>
                </c:pt>
                <c:pt idx="45">
                  <c:v>585.20689655172418</c:v>
                </c:pt>
                <c:pt idx="46">
                  <c:v>623.18965517241384</c:v>
                </c:pt>
                <c:pt idx="47">
                  <c:v>660.67241379310349</c:v>
                </c:pt>
                <c:pt idx="48">
                  <c:v>660.79310344827582</c:v>
                </c:pt>
                <c:pt idx="49">
                  <c:v>669.44827586206895</c:v>
                </c:pt>
                <c:pt idx="50">
                  <c:v>709.9655172413793</c:v>
                </c:pt>
                <c:pt idx="51">
                  <c:v>851.89655172413791</c:v>
                </c:pt>
                <c:pt idx="52" formatCode="General">
                  <c:v>863.67241379310349</c:v>
                </c:pt>
                <c:pt idx="53">
                  <c:v>891.39655172413791</c:v>
                </c:pt>
                <c:pt idx="54">
                  <c:v>912.27586206896547</c:v>
                </c:pt>
                <c:pt idx="55">
                  <c:v>925.34482758620686</c:v>
                </c:pt>
                <c:pt idx="56">
                  <c:v>928.13793103448279</c:v>
                </c:pt>
                <c:pt idx="57">
                  <c:v>1081.4137931034484</c:v>
                </c:pt>
                <c:pt idx="58">
                  <c:v>1095.8793103448277</c:v>
                </c:pt>
                <c:pt idx="59">
                  <c:v>1146.155172413793</c:v>
                </c:pt>
                <c:pt idx="60">
                  <c:v>1271.7586206896551</c:v>
                </c:pt>
                <c:pt idx="61">
                  <c:v>1283.6206896551723</c:v>
                </c:pt>
                <c:pt idx="62">
                  <c:v>1317.4310344827586</c:v>
                </c:pt>
                <c:pt idx="63">
                  <c:v>1356.3620689655172</c:v>
                </c:pt>
                <c:pt idx="64">
                  <c:v>1387.344827586207</c:v>
                </c:pt>
                <c:pt idx="65">
                  <c:v>1440.5172413793102</c:v>
                </c:pt>
                <c:pt idx="66">
                  <c:v>1624.8103448275863</c:v>
                </c:pt>
                <c:pt idx="67">
                  <c:v>1742</c:v>
                </c:pt>
                <c:pt idx="68">
                  <c:v>14102.603448275862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F-4FA7-B33C-4FF94EF4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3583968"/>
        <c:axId val="1"/>
      </c:barChart>
      <c:catAx>
        <c:axId val="131358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583968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FY 2021 Ridership by City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644530406267791E-2"/>
          <c:y val="4.5035222462605509E-2"/>
          <c:w val="0.93085710919551534"/>
          <c:h val="0.8287192236194654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E883-4503-AA2A-D02C2EAB6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83-4503-AA2A-D02C2EAB6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E883-4503-AA2A-D02C2EAB6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83-4503-AA2A-D02C2EAB6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E883-4503-AA2A-D02C2EAB6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83-4503-AA2A-D02C2EAB6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E883-4503-AA2A-D02C2EAB66E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83-4503-AA2A-D02C2EAB66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E883-4503-AA2A-D02C2EAB66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83-4503-AA2A-D02C2EAB66E6}"/>
              </c:ext>
            </c:extLst>
          </c:dPt>
          <c:dLbls>
            <c:dLbl>
              <c:idx val="0"/>
              <c:layout>
                <c:manualLayout>
                  <c:x val="-0.14558404231814515"/>
                  <c:y val="-1.6306649996609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3-4503-AA2A-D02C2EAB66E6}"/>
                </c:ext>
              </c:extLst>
            </c:dLbl>
            <c:dLbl>
              <c:idx val="1"/>
              <c:layout>
                <c:manualLayout>
                  <c:x val="-0.1495726462172724"/>
                  <c:y val="-5.48496408976851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83-4503-AA2A-D02C2EAB66E6}"/>
                </c:ext>
              </c:extLst>
            </c:dLbl>
            <c:dLbl>
              <c:idx val="2"/>
              <c:layout>
                <c:manualLayout>
                  <c:x val="-7.7776351059040447E-2"/>
                  <c:y val="-6.52171478565179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83-4503-AA2A-D02C2EAB66E6}"/>
                </c:ext>
              </c:extLst>
            </c:dLbl>
            <c:dLbl>
              <c:idx val="3"/>
              <c:layout>
                <c:manualLayout>
                  <c:x val="1.5944157461191259E-2"/>
                  <c:y val="-6.5225663458734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3-4503-AA2A-D02C2EAB66E6}"/>
                </c:ext>
              </c:extLst>
            </c:dLbl>
            <c:dLbl>
              <c:idx val="4"/>
              <c:layout>
                <c:manualLayout>
                  <c:x val="7.9772077982545236E-2"/>
                  <c:y val="-6.3744177259471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83-4503-AA2A-D02C2EAB66E6}"/>
                </c:ext>
              </c:extLst>
            </c:dLbl>
            <c:dLbl>
              <c:idx val="5"/>
              <c:layout>
                <c:manualLayout>
                  <c:x val="5.9818060919704062E-2"/>
                  <c:y val="-2.81546806649168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3-4503-AA2A-D02C2EAB66E6}"/>
                </c:ext>
              </c:extLst>
            </c:dLbl>
            <c:dLbl>
              <c:idx val="6"/>
              <c:layout>
                <c:manualLayout>
                  <c:x val="7.5773206556990019E-2"/>
                  <c:y val="-1.6302828813065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83-4503-AA2A-D02C2EAB66E6}"/>
                </c:ext>
              </c:extLst>
            </c:dLbl>
            <c:dLbl>
              <c:idx val="7"/>
              <c:layout>
                <c:manualLayout>
                  <c:x val="4.985892751633942E-2"/>
                  <c:y val="-2.74074074074074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83-4503-AA2A-D02C2EAB66E6}"/>
                </c:ext>
              </c:extLst>
            </c:dLbl>
            <c:dLbl>
              <c:idx val="8"/>
              <c:layout>
                <c:manualLayout>
                  <c:x val="2.7912007941625787E-2"/>
                  <c:y val="-6.2209273840769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83-4503-AA2A-D02C2EAB66E6}"/>
                </c:ext>
              </c:extLst>
            </c:dLbl>
            <c:dLbl>
              <c:idx val="9"/>
              <c:layout>
                <c:manualLayout>
                  <c:x val="-1.9943019495636326E-2"/>
                  <c:y val="1.03769590887512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83-4503-AA2A-D02C2EAB66E6}"/>
                </c:ext>
              </c:extLst>
            </c:dLbl>
            <c:dLbl>
              <c:idx val="10"/>
              <c:layout>
                <c:manualLayout>
                  <c:x val="-0.12526315674114147"/>
                  <c:y val="2.3672758596345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83-4503-AA2A-D02C2EAB66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Data Sheet '!$O$142:$O$151</c:f>
              <c:strCache>
                <c:ptCount val="10"/>
                <c:pt idx="0">
                  <c:v>Peoria</c:v>
                </c:pt>
                <c:pt idx="1">
                  <c:v>Gilbert</c:v>
                </c:pt>
                <c:pt idx="2">
                  <c:v>Avondale</c:v>
                </c:pt>
                <c:pt idx="3">
                  <c:v>Other Cities</c:v>
                </c:pt>
                <c:pt idx="4">
                  <c:v>Chandler</c:v>
                </c:pt>
                <c:pt idx="5">
                  <c:v>Scottsdale</c:v>
                </c:pt>
                <c:pt idx="6">
                  <c:v>Glendale</c:v>
                </c:pt>
                <c:pt idx="7">
                  <c:v>Mesa</c:v>
                </c:pt>
                <c:pt idx="8">
                  <c:v>Tempe</c:v>
                </c:pt>
                <c:pt idx="9">
                  <c:v>Phoenix</c:v>
                </c:pt>
              </c:strCache>
            </c:strRef>
          </c:cat>
          <c:val>
            <c:numRef>
              <c:f>'Graph Data Sheet '!$P$142:$P$151</c:f>
              <c:numCache>
                <c:formatCode>_(* #,##0_);_(* \(#,##0\);_(* "-"??_);_(@_)</c:formatCode>
                <c:ptCount val="10"/>
                <c:pt idx="0">
                  <c:v>120192</c:v>
                </c:pt>
                <c:pt idx="1">
                  <c:v>108181</c:v>
                </c:pt>
                <c:pt idx="2">
                  <c:v>124284</c:v>
                </c:pt>
                <c:pt idx="3">
                  <c:v>213569</c:v>
                </c:pt>
                <c:pt idx="4">
                  <c:v>542215</c:v>
                </c:pt>
                <c:pt idx="5">
                  <c:v>646306</c:v>
                </c:pt>
                <c:pt idx="6">
                  <c:v>1154957</c:v>
                </c:pt>
                <c:pt idx="7">
                  <c:v>3093201</c:v>
                </c:pt>
                <c:pt idx="8">
                  <c:v>3256157</c:v>
                </c:pt>
                <c:pt idx="9">
                  <c:v>18259058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83-4503-AA2A-D02C2EAB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70078740157479"/>
          <c:y val="0.69916573676905625"/>
          <c:w val="0.66658346260333401"/>
          <c:h val="0.15106596798925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6">
    <tabColor rgb="FFFFFF00"/>
  </sheetPr>
  <sheetViews>
    <sheetView zoomScale="88" workbookViewId="0"/>
  </sheetViews>
  <sheetProtection algorithmName="SHA-512" hashValue="GbZLiX9a+oeky3Z4luVB22pklDY1Y5TlGICe9zs9hQZaUUoWHdVhs0gPDFM+jSaAW49vT3n59TRShJKJyVwfeA==" saltValue="xUEdzWMIMDdumdDJCS1W5g==" spinCount="100000" content="1" objects="1"/>
  <pageMargins left="0.5" right="0.5" top="0.5" bottom="0.5" header="0.5" footer="0.2"/>
  <pageSetup orientation="portrait" r:id="rId1"/>
  <headerFooter alignWithMargins="0">
    <oddFooter>&amp;C&amp;8Page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7">
    <tabColor rgb="FFFFFF00"/>
  </sheetPr>
  <sheetViews>
    <sheetView zoomScale="88" workbookViewId="0"/>
  </sheetViews>
  <sheetProtection algorithmName="SHA-512" hashValue="W9zFpiyYDnjjtJxx7FfaWahly5gTcu7IAQimPXZs/nv7MbF66bmXGMhIMPXmFBphV8vnQX6garuRrevBugpDbQ==" saltValue="8gGc8UT1HC92scTP80dyBw==" spinCount="100000" content="1" objects="1"/>
  <pageMargins left="0.5" right="0.5" top="0.5" bottom="0.5" header="0.5" footer="0.2"/>
  <pageSetup orientation="portrait" r:id="rId1"/>
  <headerFooter alignWithMargins="0">
    <oddFooter>&amp;C&amp;8Page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8">
    <tabColor rgb="FFFFFF00"/>
  </sheetPr>
  <sheetViews>
    <sheetView zoomScale="88" workbookViewId="0"/>
  </sheetViews>
  <sheetProtection algorithmName="SHA-512" hashValue="F9zwzgSAG0za2ZJJyXuu/s52AwtigWgoxxm9n+v0xdGvlSUqSusIPVHz8fX+ej+LIlmIPtDTvUe5mHRttW4Fbw==" saltValue="+meJsm5KO7wLEzcBHAeV/Q==" spinCount="100000" content="1" objects="1"/>
  <pageMargins left="0.5" right="0.5" top="0.5" bottom="0.5" header="0.5" footer="0.2"/>
  <pageSetup orientation="portrait" r:id="rId1"/>
  <headerFooter alignWithMargins="0">
    <oddFooter>&amp;C&amp;8Page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 codeName="Chart9">
    <tabColor rgb="FFFFFF00"/>
  </sheetPr>
  <sheetViews>
    <sheetView zoomScale="84" workbookViewId="0"/>
  </sheetViews>
  <sheetProtection algorithmName="SHA-512" hashValue="I1gggEV934hy+hh8YGv1NuAOAMF7fiqcmt0BQ+zB3A4e3LSqE8s3Zt+DW9+xN1i8TzNvYZkds40MxJMvzLu4cA==" saltValue="ZcWOPU/daTFBwC8cFJTJAQ==" spinCount="100000" content="1" objects="1"/>
  <pageMargins left="0.5" right="0.5" top="0.5" bottom="0.5" header="0.5" footer="0.2"/>
  <pageSetup orientation="portrait" r:id="rId1"/>
  <headerFooter alignWithMargins="0">
    <oddFooter>&amp;C&amp;8Page 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6">
    <tabColor rgb="FFFFFF00"/>
  </sheetPr>
  <sheetViews>
    <sheetView zoomScale="70" workbookViewId="0"/>
  </sheetViews>
  <sheetProtection algorithmName="SHA-512" hashValue="9d0DPGHaG4QETUjU1T16j2Ji/0hvWxnqNyVu7L8cW8FrArulo3lKVUUOFNK8PBfCdURqFFkw6/dH42R8FRb9eA==" saltValue="xrPy7dONzcuXutDECP1Y7Q==" spinCount="100000" content="1" objects="1"/>
  <pageMargins left="0.7" right="0.7" top="0.75" bottom="0.75" header="0.3" footer="0.2"/>
  <pageSetup orientation="portrait" r:id="rId1"/>
  <headerFooter>
    <oddFooter>&amp;C&amp;8Page &amp;P</oddFooter>
  </headerFooter>
  <drawing r:id="rId2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0</xdr:row>
          <xdr:rowOff>45720</xdr:rowOff>
        </xdr:from>
        <xdr:to>
          <xdr:col>13</xdr:col>
          <xdr:colOff>213360</xdr:colOff>
          <xdr:row>32</xdr:row>
          <xdr:rowOff>76200</xdr:rowOff>
        </xdr:to>
        <xdr:sp macro="" textlink="">
          <xdr:nvSpPr>
            <xdr:cNvPr id="223233" name="Object 1" hidden="1">
              <a:extLst>
                <a:ext uri="{63B3BB69-23CF-44E3-9099-C40C66FF867C}">
                  <a14:compatExt spid="_x0000_s223233"/>
                </a:ext>
                <a:ext uri="{FF2B5EF4-FFF2-40B4-BE49-F238E27FC236}">
                  <a16:creationId xmlns:a16="http://schemas.microsoft.com/office/drawing/2014/main" id="{00000000-0008-0000-0200-0000016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0.80508</cdr:x>
      <cdr:y>0.00663</cdr:y>
    </cdr:from>
    <cdr:to>
      <cdr:x>0.98654</cdr:x>
      <cdr:y>0.03242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0" y="66675"/>
          <a:ext cx="1228725" cy="2285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Metro Rail - 16,528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740071" cy="90260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0.80716</cdr:x>
      <cdr:y>0.00775</cdr:y>
    </cdr:from>
    <cdr:to>
      <cdr:x>0.98769</cdr:x>
      <cdr:y>0.0344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62297" y="81283"/>
          <a:ext cx="1267313" cy="3015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Metro Rail -17,216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365875" cy="85645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0.9164</cdr:y>
    </cdr:from>
    <cdr:to>
      <cdr:x>0.99377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848600"/>
          <a:ext cx="6326216" cy="71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/>
            <a:t>**</a:t>
          </a:r>
          <a:r>
            <a:rPr lang="en-US" sz="900" b="1" i="1"/>
            <a:t>Other</a:t>
          </a:r>
          <a:r>
            <a:rPr lang="en-US" sz="900" b="1" i="1" baseline="0"/>
            <a:t> Cities </a:t>
          </a:r>
          <a:r>
            <a:rPr lang="en-US" sz="900" i="1" baseline="0"/>
            <a:t>includes those cities which had less than 100,000 annual boardings in FY19 (</a:t>
          </a:r>
          <a:r>
            <a:rPr lang="en-US" sz="900" i="1" baseline="0">
              <a:effectLst/>
              <a:latin typeface="+mn-lt"/>
              <a:ea typeface="+mn-ea"/>
              <a:cs typeface="+mn-cs"/>
            </a:rPr>
            <a:t>Ajo/Gila Bend, </a:t>
          </a:r>
          <a:r>
            <a:rPr lang="en-US" sz="900" i="1" baseline="0"/>
            <a:t>Buckeye, El Mirage, Fountain Hills, Goodyear, Gila River Indian Community, Guadalupe, Paradise Valley, Salt River Pima Indian Community, Sun City, Surprise, Tolleson and Youngtown)</a:t>
          </a:r>
          <a:endParaRPr lang="en-US" sz="9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83820</xdr:rowOff>
    </xdr:from>
    <xdr:to>
      <xdr:col>0</xdr:col>
      <xdr:colOff>914400</xdr:colOff>
      <xdr:row>1</xdr:row>
      <xdr:rowOff>297180</xdr:rowOff>
    </xdr:to>
    <xdr:pic>
      <xdr:nvPicPr>
        <xdr:cNvPr id="669754" name="Picture 5">
          <a:extLst>
            <a:ext uri="{FF2B5EF4-FFF2-40B4-BE49-F238E27FC236}">
              <a16:creationId xmlns:a16="http://schemas.microsoft.com/office/drawing/2014/main" id="{00000000-0008-0000-1000-00003A38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83820"/>
          <a:ext cx="678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182880</xdr:colOff>
      <xdr:row>0</xdr:row>
      <xdr:rowOff>83820</xdr:rowOff>
    </xdr:from>
    <xdr:to>
      <xdr:col>10</xdr:col>
      <xdr:colOff>861060</xdr:colOff>
      <xdr:row>1</xdr:row>
      <xdr:rowOff>297180</xdr:rowOff>
    </xdr:to>
    <xdr:pic>
      <xdr:nvPicPr>
        <xdr:cNvPr id="669755" name="Picture 5">
          <a:extLst>
            <a:ext uri="{FF2B5EF4-FFF2-40B4-BE49-F238E27FC236}">
              <a16:creationId xmlns:a16="http://schemas.microsoft.com/office/drawing/2014/main" id="{00000000-0008-0000-1000-00003B38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660" y="83820"/>
          <a:ext cx="6781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0</xdr:col>
      <xdr:colOff>844826</xdr:colOff>
      <xdr:row>3</xdr:row>
      <xdr:rowOff>121920</xdr:rowOff>
    </xdr:to>
    <xdr:pic>
      <xdr:nvPicPr>
        <xdr:cNvPr id="670749" name="Picture 3">
          <a:extLst>
            <a:ext uri="{FF2B5EF4-FFF2-40B4-BE49-F238E27FC236}">
              <a16:creationId xmlns:a16="http://schemas.microsoft.com/office/drawing/2014/main" id="{00000000-0008-0000-1100-00001D3C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730526" cy="67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0</xdr:col>
      <xdr:colOff>609600</xdr:colOff>
      <xdr:row>2</xdr:row>
      <xdr:rowOff>68580</xdr:rowOff>
    </xdr:to>
    <xdr:pic>
      <xdr:nvPicPr>
        <xdr:cNvPr id="300164" name="Picture 3">
          <a:extLst>
            <a:ext uri="{FF2B5EF4-FFF2-40B4-BE49-F238E27FC236}">
              <a16:creationId xmlns:a16="http://schemas.microsoft.com/office/drawing/2014/main" id="{00000000-0008-0000-1200-00008494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548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556260</xdr:colOff>
      <xdr:row>2</xdr:row>
      <xdr:rowOff>39893</xdr:rowOff>
    </xdr:to>
    <xdr:pic>
      <xdr:nvPicPr>
        <xdr:cNvPr id="671773" name="Picture 3">
          <a:extLst>
            <a:ext uri="{FF2B5EF4-FFF2-40B4-BE49-F238E27FC236}">
              <a16:creationId xmlns:a16="http://schemas.microsoft.com/office/drawing/2014/main" id="{00000000-0008-0000-1400-00001D4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5334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745432" cy="9031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0.80144</cdr:x>
      <cdr:y>0.03092</cdr:y>
    </cdr:from>
    <cdr:to>
      <cdr:x>0.98845</cdr:x>
      <cdr:y>0.07505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150" y="295275"/>
          <a:ext cx="1276350" cy="33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0.78822</cdr:x>
      <cdr:y>0.00851</cdr:y>
    </cdr:from>
    <cdr:to>
      <cdr:x>0.9759</cdr:x>
      <cdr:y>0.03391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80268" y="92687"/>
          <a:ext cx="1293563" cy="29933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 baseline="0">
              <a:solidFill>
                <a:sysClr val="windowText" lastClr="000000"/>
              </a:solidFill>
            </a:rPr>
            <a:t>Metro Rail - 18,667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6745432" cy="9031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745432" cy="9031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aevier, Aaron" refreshedDate="44396.643715046295" createdVersion="1" refreshedVersion="4" recordCount="506" upgradeOnRefresh="1" xr:uid="{00000000-000A-0000-FFFF-FFFF01000000}">
  <cacheSource type="worksheet">
    <worksheetSource ref="A3:M509" sheet="Worksheet"/>
  </cacheSource>
  <cacheFields count="13">
    <cacheField name="SERVICE" numFmtId="0">
      <sharedItems/>
    </cacheField>
    <cacheField name="ROUTE" numFmtId="0">
      <sharedItems containsMixedTypes="1" containsNumber="1" containsInteger="1" minValue="0" maxValue="575"/>
    </cacheField>
    <cacheField name="CITY" numFmtId="0">
      <sharedItems count="22">
        <s v="Phx"/>
        <s v="Tem"/>
        <s v="Avo"/>
        <s v="Tol"/>
        <s v="Gdy"/>
        <s v="Sct"/>
        <s v="Mes"/>
        <s v="Gln"/>
        <s v="PaVa"/>
        <s v="GRIC"/>
        <s v="Chn"/>
        <s v="Gua"/>
        <s v="Peo"/>
        <s v="SRPIC"/>
        <s v="Sun"/>
        <s v="You"/>
        <s v="Gil"/>
        <s v="FH"/>
        <s v="Buc"/>
        <s v="El Mi"/>
        <s v="Sur"/>
        <s v="Rur"/>
      </sharedItems>
    </cacheField>
    <cacheField name="Fare" numFmtId="0">
      <sharedItems containsSemiMixedTypes="0" containsString="0" containsNumber="1" minValue="0" maxValue="7494"/>
    </cacheField>
    <cacheField name="Fare2" numFmtId="0">
      <sharedItems containsSemiMixedTypes="0" containsString="0" containsNumber="1" containsInteger="1" minValue="0" maxValue="61"/>
    </cacheField>
    <cacheField name="Fare3" numFmtId="0">
      <sharedItems containsSemiMixedTypes="0" containsString="0" containsNumber="1" minValue="0" maxValue="4862"/>
    </cacheField>
    <cacheField name="Fare Pass" numFmtId="0">
      <sharedItems containsSemiMixedTypes="0" containsString="0" containsNumber="1" minValue="0" maxValue="97959"/>
    </cacheField>
    <cacheField name="Pass" numFmtId="0">
      <sharedItems containsSemiMixedTypes="0" containsString="0" containsNumber="1" minValue="0" maxValue="64256"/>
    </cacheField>
    <cacheField name="Pass2" numFmtId="0">
      <sharedItems containsSemiMixedTypes="0" containsString="0" containsNumber="1" minValue="0" maxValue="3327"/>
    </cacheField>
    <cacheField name="Free" numFmtId="0">
      <sharedItems containsSemiMixedTypes="0" containsString="0" containsNumber="1" minValue="0" maxValue="739173"/>
    </cacheField>
    <cacheField name="Bikes" numFmtId="0">
      <sharedItems containsSemiMixedTypes="0" containsString="0" containsNumber="1" minValue="0" maxValue="34539"/>
    </cacheField>
    <cacheField name="W/C" numFmtId="0">
      <sharedItems containsSemiMixedTypes="0" containsString="0" containsNumber="1" minValue="0" maxValue="8337"/>
    </cacheField>
    <cacheField name="Ridership" numFmtId="0">
      <sharedItems containsSemiMixedTypes="0" containsString="0" containsNumber="1" containsInteger="1" minValue="0" maxValue="2983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aevier, Aaron" refreshedDate="44397.491251851854" createdVersion="6" refreshedVersion="6" recordCount="506" xr:uid="{00000000-000A-0000-FFFF-FFFF03000000}">
  <cacheSource type="worksheet">
    <worksheetSource ref="A3:P509" sheet="Worksheet"/>
  </cacheSource>
  <cacheFields count="16">
    <cacheField name="SERVICE" numFmtId="0">
      <sharedItems/>
    </cacheField>
    <cacheField name="ROUTE" numFmtId="0">
      <sharedItems containsMixedTypes="1" containsNumber="1" containsInteger="1" minValue="0" maxValue="575"/>
    </cacheField>
    <cacheField name="CITY" numFmtId="0">
      <sharedItems count="22">
        <s v="Phx"/>
        <s v="Tem"/>
        <s v="Avo"/>
        <s v="Tol"/>
        <s v="Gdy"/>
        <s v="Sct"/>
        <s v="Mes"/>
        <s v="Gln"/>
        <s v="PaVa"/>
        <s v="GRIC"/>
        <s v="Chn"/>
        <s v="Gua"/>
        <s v="Peo"/>
        <s v="SRPIC"/>
        <s v="Sun"/>
        <s v="You"/>
        <s v="Gil"/>
        <s v="FH"/>
        <s v="Buc"/>
        <s v="El Mi"/>
        <s v="Sur"/>
        <s v="Rur"/>
      </sharedItems>
    </cacheField>
    <cacheField name="Fare" numFmtId="164">
      <sharedItems containsSemiMixedTypes="0" containsString="0" containsNumber="1" minValue="0" maxValue="81187"/>
    </cacheField>
    <cacheField name="Fare2" numFmtId="164">
      <sharedItems containsSemiMixedTypes="0" containsString="0" containsNumber="1" containsInteger="1" minValue="0" maxValue="61"/>
    </cacheField>
    <cacheField name="Fare3" numFmtId="164">
      <sharedItems containsSemiMixedTypes="0" containsString="0" containsNumber="1" minValue="0" maxValue="103327"/>
    </cacheField>
    <cacheField name="Fare Pass" numFmtId="164">
      <sharedItems containsSemiMixedTypes="0" containsString="0" containsNumber="1" minValue="0" maxValue="817012"/>
    </cacheField>
    <cacheField name="Pass" numFmtId="164">
      <sharedItems containsSemiMixedTypes="0" containsString="0" containsNumber="1" minValue="0" maxValue="1364683"/>
    </cacheField>
    <cacheField name="Pass2" numFmtId="164">
      <sharedItems containsSemiMixedTypes="0" containsString="0" containsNumber="1" minValue="0" maxValue="70801"/>
    </cacheField>
    <cacheField name="Free" numFmtId="164">
      <sharedItems containsSemiMixedTypes="0" containsString="0" containsNumber="1" minValue="0" maxValue="739173"/>
    </cacheField>
    <cacheField name="Bikes" numFmtId="164">
      <sharedItems containsSemiMixedTypes="0" containsString="0" containsNumber="1" minValue="0" maxValue="34539"/>
    </cacheField>
    <cacheField name="W/C" numFmtId="164">
      <sharedItems containsSemiMixedTypes="0" containsString="0" containsNumber="1" minValue="0" maxValue="8337"/>
    </cacheField>
    <cacheField name="Ridership" numFmtId="164">
      <sharedItems containsSemiMixedTypes="0" containsString="0" containsNumber="1" containsInteger="1" minValue="0" maxValue="2983872"/>
    </cacheField>
    <cacheField name="Revenue Miles" numFmtId="164">
      <sharedItems containsSemiMixedTypes="0" containsString="0" containsNumber="1" minValue="0" maxValue="1317405"/>
    </cacheField>
    <cacheField name="Revenue Hours" numFmtId="164">
      <sharedItems containsSemiMixedTypes="0" containsString="0" containsNumber="1" minValue="0" maxValue="85704.3"/>
    </cacheField>
    <cacheField name="Ajo, Gus and Zoom Boardings" numFmtId="0">
      <sharedItems containsString="0" containsBlank="1" containsNumber="1" containsInteger="1" minValue="1041" maxValue="54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Xaevier, Aaron" refreshedDate="44398.607585879632" createdVersion="6" refreshedVersion="6" recordCount="481" xr:uid="{00000000-000A-0000-FFFF-FFFF07000000}">
  <cacheSource type="worksheet">
    <worksheetSource ref="A3:O484" sheet="Worksheet"/>
  </cacheSource>
  <cacheFields count="15">
    <cacheField name="SERVICE" numFmtId="0">
      <sharedItems/>
    </cacheField>
    <cacheField name="ROUTE" numFmtId="0">
      <sharedItems containsMixedTypes="1" containsNumber="1" containsInteger="1" minValue="0" maxValue="575" count="106">
        <n v="0"/>
        <s v="0A"/>
        <n v="1"/>
        <n v="3"/>
        <n v="7"/>
        <n v="8"/>
        <n v="10"/>
        <n v="12"/>
        <n v="13"/>
        <n v="15"/>
        <n v="16"/>
        <n v="17"/>
        <n v="19"/>
        <n v="27"/>
        <n v="28"/>
        <n v="29"/>
        <n v="30"/>
        <n v="32"/>
        <n v="35"/>
        <n v="39"/>
        <n v="40"/>
        <n v="41"/>
        <n v="43"/>
        <n v="44"/>
        <n v="45"/>
        <n v="48"/>
        <n v="50"/>
        <n v="51"/>
        <n v="52"/>
        <n v="56"/>
        <n v="59"/>
        <n v="60"/>
        <n v="61"/>
        <n v="62"/>
        <n v="65"/>
        <n v="66"/>
        <n v="67"/>
        <n v="70"/>
        <n v="72"/>
        <n v="75"/>
        <n v="77"/>
        <n v="80"/>
        <n v="81"/>
        <n v="83"/>
        <n v="90"/>
        <n v="96"/>
        <n v="104"/>
        <n v="106"/>
        <n v="108"/>
        <n v="112"/>
        <n v="120"/>
        <n v="122"/>
        <n v="128"/>
        <n v="136"/>
        <n v="138"/>
        <n v="140"/>
        <n v="154"/>
        <n v="156"/>
        <n v="170"/>
        <n v="184"/>
        <n v="186"/>
        <s v="Grd Ave"/>
        <n v="400"/>
        <n v="450"/>
        <n v="451"/>
        <n v="452"/>
        <n v="460"/>
        <n v="480"/>
        <n v="514"/>
        <n v="520"/>
        <n v="521"/>
        <n v="522"/>
        <n v="531"/>
        <n v="533"/>
        <n v="535"/>
        <n v="541"/>
        <n v="542"/>
        <n v="562"/>
        <n v="563"/>
        <n v="571"/>
        <n v="573"/>
        <n v="575"/>
        <s v="Ajo/Gila Bend Connector"/>
        <s v="ALEX"/>
        <s v="BUZZ"/>
        <s v="68th St/Camelback RD"/>
        <s v="DASH"/>
        <s v="Downtown/Old Town Trolly"/>
        <s v="EARTH"/>
        <s v="Flash"/>
        <s v="GUS"/>
        <s v="JUPITER"/>
        <s v="MARS"/>
        <s v="MARY"/>
        <s v="MERCURY"/>
        <s v="Miller/Hayden Trolley"/>
        <s v="Mustang (MSTG)"/>
        <s v="POGO"/>
        <s v="Saturn"/>
        <s v="SMART"/>
        <s v="VENUS"/>
        <s v="ZOOM "/>
        <s v="Valley Metro Rail"/>
        <s v="ZOOM"/>
        <n v="251" u="1"/>
        <n v="511" u="1"/>
      </sharedItems>
    </cacheField>
    <cacheField name="CITY" numFmtId="0">
      <sharedItems containsBlank="1" count="43">
        <s v="Phx"/>
        <s v="Tem"/>
        <s v="Avo"/>
        <s v="Tol"/>
        <s v="Gdy"/>
        <s v="Sct"/>
        <s v="Mes"/>
        <s v="Gln"/>
        <s v="PaVa"/>
        <s v="GRIC"/>
        <s v="Chn"/>
        <s v="Gua"/>
        <s v="Peo"/>
        <s v="SRPIC"/>
        <s v="Sun"/>
        <s v="You"/>
        <s v="Gil"/>
        <s v="FH"/>
        <s v="Buc"/>
        <s v="El Mi"/>
        <s v="Sur"/>
        <s v="Rur"/>
        <m u="1"/>
        <s v="Tempe" u="1"/>
        <s v="Gila River" u="1"/>
        <s v="Gilbert" u="1"/>
        <s v="Tolleson" u="1"/>
        <s v="Guadalupe" u="1"/>
        <s v="Surprise" u="1"/>
        <s v="Sun City" u="1"/>
        <s v="Peoria" u="1"/>
        <s v="Goodyear" u="1"/>
        <s v="Fountain Hills" u="1"/>
        <s v="Mesa" u="1"/>
        <s v="Chandler" u="1"/>
        <s v="El Mirage" u="1"/>
        <s v="Buckeye" u="1"/>
        <s v="Paradise Valley" u="1"/>
        <s v="Other" u="1"/>
        <s v="Phoenix" u="1"/>
        <s v="Avondale" u="1"/>
        <s v="Glendale" u="1"/>
        <s v="Scottsdale" u="1"/>
      </sharedItems>
    </cacheField>
    <cacheField name="Fare" numFmtId="164">
      <sharedItems containsSemiMixedTypes="0" containsString="0" containsNumber="1" minValue="0" maxValue="81187"/>
    </cacheField>
    <cacheField name="Fare2" numFmtId="164">
      <sharedItems containsSemiMixedTypes="0" containsString="0" containsNumber="1" containsInteger="1" minValue="0" maxValue="61"/>
    </cacheField>
    <cacheField name="Fare3" numFmtId="164">
      <sharedItems containsSemiMixedTypes="0" containsString="0" containsNumber="1" minValue="0" maxValue="103327"/>
    </cacheField>
    <cacheField name="Fare Pass" numFmtId="164">
      <sharedItems containsSemiMixedTypes="0" containsString="0" containsNumber="1" minValue="0" maxValue="817012"/>
    </cacheField>
    <cacheField name="Pass" numFmtId="164">
      <sharedItems containsSemiMixedTypes="0" containsString="0" containsNumber="1" minValue="0" maxValue="1364683"/>
    </cacheField>
    <cacheField name="Pass2" numFmtId="164">
      <sharedItems containsSemiMixedTypes="0" containsString="0" containsNumber="1" minValue="0" maxValue="70801"/>
    </cacheField>
    <cacheField name="Free" numFmtId="164">
      <sharedItems containsSemiMixedTypes="0" containsString="0" containsNumber="1" minValue="0" maxValue="739173"/>
    </cacheField>
    <cacheField name="Bikes" numFmtId="164">
      <sharedItems containsSemiMixedTypes="0" containsString="0" containsNumber="1" minValue="0" maxValue="34539"/>
    </cacheField>
    <cacheField name="W/C" numFmtId="164">
      <sharedItems containsSemiMixedTypes="0" containsString="0" containsNumber="1" minValue="0" maxValue="8337"/>
    </cacheField>
    <cacheField name="Ridership" numFmtId="164">
      <sharedItems containsSemiMixedTypes="0" containsString="0" containsNumber="1" containsInteger="1" minValue="0" maxValue="2983872"/>
    </cacheField>
    <cacheField name="Revenue Miles" numFmtId="164">
      <sharedItems containsSemiMixedTypes="0" containsString="0" containsNumber="1" minValue="0" maxValue="1317405"/>
    </cacheField>
    <cacheField name="Revenue Hours" numFmtId="164">
      <sharedItems containsSemiMixedTypes="0" containsString="0" containsNumber="1" minValue="0" maxValue="85704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s v="WK"/>
    <n v="0"/>
    <x v="0"/>
    <n v="283"/>
    <n v="0"/>
    <n v="60"/>
    <n v="35868"/>
    <n v="15516"/>
    <n v="2"/>
    <n v="210931"/>
    <n v="10992"/>
    <n v="3571"/>
    <n v="262660"/>
  </r>
  <r>
    <s v="WK"/>
    <s v="0a"/>
    <x v="0"/>
    <n v="62"/>
    <n v="0"/>
    <n v="20"/>
    <n v="13167"/>
    <n v="3828"/>
    <n v="1"/>
    <n v="100998"/>
    <n v="4544"/>
    <n v="1694"/>
    <n v="118076"/>
  </r>
  <r>
    <s v="WK"/>
    <n v="1"/>
    <x v="0"/>
    <n v="26"/>
    <n v="0"/>
    <n v="8"/>
    <n v="7963"/>
    <n v="3100"/>
    <n v="2"/>
    <n v="43087"/>
    <n v="2349"/>
    <n v="517"/>
    <n v="54185"/>
  </r>
  <r>
    <s v="WK"/>
    <n v="1"/>
    <x v="1"/>
    <n v="8"/>
    <n v="0"/>
    <n v="3"/>
    <n v="878"/>
    <n v="268"/>
    <n v="3"/>
    <n v="5934"/>
    <n v="559"/>
    <n v="56"/>
    <n v="7095"/>
  </r>
  <r>
    <s v="WK"/>
    <n v="3"/>
    <x v="2"/>
    <n v="8"/>
    <n v="0"/>
    <n v="12"/>
    <n v="2504"/>
    <n v="932"/>
    <n v="0"/>
    <n v="15772.282750861399"/>
    <n v="1041.0668377751213"/>
    <n v="131.100256662682"/>
    <n v="19227"/>
  </r>
  <r>
    <s v="WK"/>
    <n v="3"/>
    <x v="0"/>
    <n v="468"/>
    <n v="0"/>
    <n v="133"/>
    <n v="68102"/>
    <n v="21665"/>
    <n v="3"/>
    <n v="423685.89628014911"/>
    <n v="17968.83932212925"/>
    <n v="4900.7589831938676"/>
    <n v="514057"/>
  </r>
  <r>
    <s v="WK"/>
    <n v="3"/>
    <x v="3"/>
    <n v="16"/>
    <n v="0"/>
    <n v="5"/>
    <n v="3102"/>
    <n v="1076"/>
    <n v="0"/>
    <n v="20760.820968989519"/>
    <n v="1612.0938400956329"/>
    <n v="136.1407601434498"/>
    <n v="24960"/>
  </r>
  <r>
    <s v="WK"/>
    <n v="7"/>
    <x v="0"/>
    <n v="3197"/>
    <n v="0"/>
    <n v="475"/>
    <n v="67996"/>
    <n v="22942"/>
    <n v="6"/>
    <n v="338007"/>
    <n v="18666"/>
    <n v="6933"/>
    <n v="432623"/>
  </r>
  <r>
    <s v="WK"/>
    <n v="8"/>
    <x v="0"/>
    <n v="95"/>
    <n v="0"/>
    <n v="48"/>
    <n v="33969"/>
    <n v="13331"/>
    <n v="0"/>
    <n v="176601"/>
    <n v="8906"/>
    <n v="4077"/>
    <n v="224044"/>
  </r>
  <r>
    <s v="WK"/>
    <n v="10"/>
    <x v="0"/>
    <n v="11"/>
    <n v="0"/>
    <n v="20"/>
    <n v="10948"/>
    <n v="4800"/>
    <n v="4"/>
    <n v="53586"/>
    <n v="1946"/>
    <n v="1307"/>
    <n v="69369"/>
  </r>
  <r>
    <s v="WK"/>
    <n v="12"/>
    <x v="0"/>
    <n v="1164"/>
    <n v="0"/>
    <n v="25"/>
    <n v="23702"/>
    <n v="8028"/>
    <n v="2"/>
    <n v="76729"/>
    <n v="3763"/>
    <n v="1144"/>
    <n v="109650"/>
  </r>
  <r>
    <s v="WK"/>
    <n v="13"/>
    <x v="0"/>
    <n v="1007"/>
    <n v="0"/>
    <n v="51"/>
    <n v="20082"/>
    <n v="10672"/>
    <n v="0"/>
    <n v="119004"/>
    <n v="5628"/>
    <n v="1039"/>
    <n v="150816"/>
  </r>
  <r>
    <s v="WK"/>
    <n v="15"/>
    <x v="0"/>
    <n v="110"/>
    <n v="0"/>
    <n v="28"/>
    <n v="12342"/>
    <n v="4614"/>
    <n v="2"/>
    <n v="97072"/>
    <n v="4875"/>
    <n v="1862"/>
    <n v="114168"/>
  </r>
  <r>
    <s v="WK"/>
    <n v="16"/>
    <x v="0"/>
    <n v="3032"/>
    <n v="0"/>
    <n v="250"/>
    <n v="72904"/>
    <n v="14298"/>
    <n v="5"/>
    <n v="371046"/>
    <n v="19404"/>
    <n v="7200"/>
    <n v="461535"/>
  </r>
  <r>
    <s v="WK"/>
    <n v="17"/>
    <x v="2"/>
    <n v="19"/>
    <n v="0"/>
    <n v="6"/>
    <n v="2408.343797995145"/>
    <n v="484.0982279986128"/>
    <n v="0"/>
    <n v="12966.834937988209"/>
    <n v="736.04911399930643"/>
    <n v="157.02455699965321"/>
    <n v="15884"/>
  </r>
  <r>
    <s v="WK"/>
    <n v="17"/>
    <x v="4"/>
    <n v="17"/>
    <n v="0"/>
    <n v="4"/>
    <n v="1795.2136310339699"/>
    <n v="483.0610374382772"/>
    <n v="0"/>
    <n v="10268.518818225355"/>
    <n v="650.03051871913863"/>
    <n v="108.0152593595693"/>
    <n v="12568"/>
  </r>
  <r>
    <s v="WK"/>
    <n v="17"/>
    <x v="0"/>
    <n v="629"/>
    <n v="0"/>
    <n v="174"/>
    <n v="75393.460654302849"/>
    <n v="24005.560186943672"/>
    <n v="3"/>
    <n v="452234.26158902107"/>
    <n v="20036.780093471829"/>
    <n v="4777.8900467359172"/>
    <n v="552440"/>
  </r>
  <r>
    <s v="WK"/>
    <n v="17"/>
    <x v="5"/>
    <n v="58"/>
    <n v="0"/>
    <n v="17"/>
    <n v="4826.6899080144667"/>
    <n v="1651.1971165755619"/>
    <n v="0"/>
    <n v="30861.675490892281"/>
    <n v="1787.0985582877811"/>
    <n v="252.04927914389049"/>
    <n v="37415"/>
  </r>
  <r>
    <s v="WK"/>
    <n v="17"/>
    <x v="3"/>
    <n v="24"/>
    <n v="0"/>
    <n v="5"/>
    <n v="1844.292008653576"/>
    <n v="412.08343104387893"/>
    <n v="0"/>
    <n v="12159.709163872971"/>
    <n v="597.04171552193952"/>
    <n v="62.020857760969733"/>
    <n v="14445"/>
  </r>
  <r>
    <s v="WK"/>
    <n v="19"/>
    <x v="0"/>
    <n v="7494"/>
    <n v="0"/>
    <n v="569"/>
    <n v="84267"/>
    <n v="37627"/>
    <n v="11"/>
    <n v="739173"/>
    <n v="34539"/>
    <n v="8337"/>
    <n v="869141"/>
  </r>
  <r>
    <s v="WK"/>
    <n v="27"/>
    <x v="0"/>
    <n v="158"/>
    <n v="0"/>
    <n v="54"/>
    <n v="51799"/>
    <n v="17237"/>
    <n v="5"/>
    <n v="385953"/>
    <n v="15538"/>
    <n v="4305"/>
    <n v="455206"/>
  </r>
  <r>
    <s v="WK"/>
    <n v="28"/>
    <x v="0"/>
    <n v="63"/>
    <n v="0"/>
    <n v="5"/>
    <n v="6327"/>
    <n v="1831"/>
    <n v="0"/>
    <n v="57757"/>
    <n v="2818"/>
    <n v="450"/>
    <n v="65983"/>
  </r>
  <r>
    <s v="WK"/>
    <n v="29"/>
    <x v="0"/>
    <n v="4360"/>
    <n v="0"/>
    <n v="466"/>
    <n v="77993"/>
    <n v="29501"/>
    <n v="1"/>
    <n v="505435"/>
    <n v="20519"/>
    <n v="6127"/>
    <n v="617756"/>
  </r>
  <r>
    <s v="WK"/>
    <n v="29"/>
    <x v="5"/>
    <n v="408"/>
    <n v="0"/>
    <n v="44"/>
    <n v="7349"/>
    <n v="2926"/>
    <n v="2"/>
    <n v="56430"/>
    <n v="2740"/>
    <n v="435"/>
    <n v="67159"/>
  </r>
  <r>
    <s v="WK"/>
    <n v="30"/>
    <x v="6"/>
    <n v="18"/>
    <n v="0"/>
    <n v="6"/>
    <n v="244"/>
    <n v="44"/>
    <n v="1"/>
    <n v="127824.58379102481"/>
    <n v="8094.1759767805306"/>
    <n v="1424.587988390266"/>
    <n v="128138"/>
  </r>
  <r>
    <s v="WK"/>
    <n v="30"/>
    <x v="0"/>
    <n v="3"/>
    <n v="0"/>
    <n v="4"/>
    <n v="126"/>
    <n v="32"/>
    <n v="0"/>
    <n v="33750.510113864701"/>
    <n v="1519.2789015405219"/>
    <n v="194.13945077026122"/>
    <n v="33916"/>
  </r>
  <r>
    <s v="WK"/>
    <n v="30"/>
    <x v="1"/>
    <n v="2"/>
    <n v="0"/>
    <n v="3"/>
    <n v="140"/>
    <n v="28"/>
    <n v="0"/>
    <n v="63161.90609511052"/>
    <n v="2997.5451216789461"/>
    <n v="221.2725608394731"/>
    <n v="63335"/>
  </r>
  <r>
    <s v="WK"/>
    <n v="32"/>
    <x v="0"/>
    <n v="377"/>
    <n v="0"/>
    <n v="24"/>
    <n v="38453"/>
    <n v="9491"/>
    <n v="2"/>
    <n v="169202"/>
    <n v="7181"/>
    <n v="2601"/>
    <n v="217549"/>
  </r>
  <r>
    <s v="WK"/>
    <n v="32"/>
    <x v="1"/>
    <n v="5"/>
    <n v="0"/>
    <n v="3"/>
    <n v="1905"/>
    <n v="326"/>
    <n v="2"/>
    <n v="8824"/>
    <n v="451"/>
    <n v="103"/>
    <n v="11065"/>
  </r>
  <r>
    <s v="WK"/>
    <n v="35"/>
    <x v="0"/>
    <n v="4569"/>
    <n v="0"/>
    <n v="412"/>
    <n v="97959"/>
    <n v="40370"/>
    <n v="6"/>
    <n v="454710"/>
    <n v="24958"/>
    <n v="6382"/>
    <n v="598026"/>
  </r>
  <r>
    <s v="WK"/>
    <n v="39"/>
    <x v="0"/>
    <n v="486"/>
    <n v="0"/>
    <n v="22"/>
    <n v="3604"/>
    <n v="1185"/>
    <n v="1"/>
    <n v="23835"/>
    <n v="919"/>
    <n v="90"/>
    <n v="29133"/>
  </r>
  <r>
    <s v="WK"/>
    <n v="40"/>
    <x v="6"/>
    <n v="15"/>
    <n v="0"/>
    <n v="8"/>
    <n v="2086"/>
    <n v="146"/>
    <n v="2"/>
    <n v="295291"/>
    <n v="19423"/>
    <n v="3320"/>
    <n v="297548"/>
  </r>
  <r>
    <s v="WK"/>
    <n v="40"/>
    <x v="1"/>
    <n v="3"/>
    <n v="0"/>
    <n v="0"/>
    <n v="58"/>
    <n v="2"/>
    <n v="1"/>
    <n v="4964"/>
    <n v="278"/>
    <n v="31"/>
    <n v="5028"/>
  </r>
  <r>
    <s v="WK"/>
    <n v="41"/>
    <x v="2"/>
    <n v="8"/>
    <n v="0"/>
    <n v="2"/>
    <n v="1037"/>
    <n v="339"/>
    <n v="1"/>
    <n v="8048.0333479472201"/>
    <n v="480"/>
    <n v="85"/>
    <n v="9435"/>
  </r>
  <r>
    <s v="WK"/>
    <n v="41"/>
    <x v="0"/>
    <n v="441"/>
    <n v="0"/>
    <n v="200"/>
    <n v="90007"/>
    <n v="27252"/>
    <n v="1"/>
    <n v="540622.88250434888"/>
    <n v="23131"/>
    <n v="5658"/>
    <n v="658524"/>
  </r>
  <r>
    <s v="WK"/>
    <n v="41"/>
    <x v="5"/>
    <n v="28"/>
    <n v="0"/>
    <n v="16"/>
    <n v="3928"/>
    <n v="1189"/>
    <n v="0"/>
    <n v="25248.084147703972"/>
    <n v="1237"/>
    <n v="270"/>
    <n v="30409"/>
  </r>
  <r>
    <s v="WK"/>
    <n v="43"/>
    <x v="7"/>
    <n v="281"/>
    <n v="0"/>
    <n v="25"/>
    <n v="7523"/>
    <n v="2032"/>
    <n v="0"/>
    <n v="45470"/>
    <n v="1764"/>
    <n v="458"/>
    <n v="55331"/>
  </r>
  <r>
    <s v="WK"/>
    <n v="43"/>
    <x v="0"/>
    <n v="1078"/>
    <n v="0"/>
    <n v="77"/>
    <n v="27069"/>
    <n v="7785"/>
    <n v="0"/>
    <n v="170063"/>
    <n v="8225"/>
    <n v="1313"/>
    <n v="206072"/>
  </r>
  <r>
    <s v="WK"/>
    <n v="44"/>
    <x v="8"/>
    <n v="4"/>
    <n v="0"/>
    <n v="2"/>
    <n v="724"/>
    <n v="295"/>
    <n v="0"/>
    <n v="2470"/>
    <n v="230"/>
    <n v="27"/>
    <n v="3495"/>
  </r>
  <r>
    <s v="WK"/>
    <n v="44"/>
    <x v="0"/>
    <n v="361"/>
    <n v="0"/>
    <n v="91"/>
    <n v="37212"/>
    <n v="17830"/>
    <n v="1"/>
    <n v="175941"/>
    <n v="8645"/>
    <n v="2367"/>
    <n v="231436"/>
  </r>
  <r>
    <s v="WK"/>
    <n v="45"/>
    <x v="6"/>
    <n v="13"/>
    <n v="0"/>
    <n v="2"/>
    <n v="1207"/>
    <n v="111"/>
    <n v="1"/>
    <n v="118845"/>
    <n v="6034"/>
    <n v="890"/>
    <n v="120179"/>
  </r>
  <r>
    <s v="WK"/>
    <n v="45"/>
    <x v="0"/>
    <n v="6"/>
    <n v="0"/>
    <n v="3"/>
    <n v="1067"/>
    <n v="301"/>
    <n v="0"/>
    <n v="115599"/>
    <n v="5084"/>
    <n v="1945"/>
    <n v="116976"/>
  </r>
  <r>
    <s v="WK"/>
    <n v="45"/>
    <x v="1"/>
    <n v="3"/>
    <n v="0"/>
    <n v="2"/>
    <n v="916"/>
    <n v="89"/>
    <n v="1"/>
    <n v="101217"/>
    <n v="4555"/>
    <n v="615"/>
    <n v="102228"/>
  </r>
  <r>
    <s v="WK"/>
    <n v="48"/>
    <x v="0"/>
    <n v="1"/>
    <n v="0"/>
    <n v="0"/>
    <n v="151"/>
    <n v="9"/>
    <n v="0"/>
    <n v="7263"/>
    <n v="298"/>
    <n v="37"/>
    <n v="7424"/>
  </r>
  <r>
    <s v="WK"/>
    <n v="48"/>
    <x v="1"/>
    <n v="6"/>
    <n v="0"/>
    <n v="0"/>
    <n v="764"/>
    <n v="51"/>
    <n v="1"/>
    <n v="40481"/>
    <n v="1330"/>
    <n v="164"/>
    <n v="41303"/>
  </r>
  <r>
    <s v="WK"/>
    <n v="50"/>
    <x v="7"/>
    <n v="161"/>
    <n v="0"/>
    <n v="13"/>
    <n v="5665"/>
    <n v="1797"/>
    <n v="0"/>
    <n v="29900"/>
    <n v="1528"/>
    <n v="499"/>
    <n v="37537"/>
  </r>
  <r>
    <s v="WK"/>
    <n v="50"/>
    <x v="0"/>
    <n v="1392"/>
    <n v="0"/>
    <n v="231"/>
    <n v="70915"/>
    <n v="29209"/>
    <n v="11"/>
    <n v="439759"/>
    <n v="19007"/>
    <n v="6014"/>
    <n v="541517"/>
  </r>
  <r>
    <s v="WK"/>
    <n v="50"/>
    <x v="5"/>
    <n v="18"/>
    <n v="0"/>
    <n v="7"/>
    <n v="4273"/>
    <n v="1197"/>
    <n v="0"/>
    <n v="21375"/>
    <n v="1261"/>
    <n v="188"/>
    <n v="26870"/>
  </r>
  <r>
    <s v="WK"/>
    <n v="51"/>
    <x v="7"/>
    <n v="137"/>
    <n v="0"/>
    <n v="20"/>
    <n v="11590"/>
    <n v="4162"/>
    <n v="0"/>
    <n v="60350"/>
    <n v="2973"/>
    <n v="544"/>
    <n v="76259"/>
  </r>
  <r>
    <s v="WK"/>
    <n v="51"/>
    <x v="9"/>
    <n v="63"/>
    <n v="0"/>
    <n v="6"/>
    <n v="3171"/>
    <n v="1372"/>
    <n v="0"/>
    <n v="19053"/>
    <n v="792"/>
    <n v="200"/>
    <n v="23665"/>
  </r>
  <r>
    <s v="WK"/>
    <n v="51"/>
    <x v="0"/>
    <n v="385"/>
    <n v="0"/>
    <n v="62"/>
    <n v="29580"/>
    <n v="10310"/>
    <n v="3"/>
    <n v="165942"/>
    <n v="6763"/>
    <n v="1003"/>
    <n v="206282"/>
  </r>
  <r>
    <s v="WK"/>
    <n v="52"/>
    <x v="0"/>
    <n v="124"/>
    <n v="0"/>
    <n v="18"/>
    <n v="8223"/>
    <n v="2431"/>
    <n v="0"/>
    <n v="49496"/>
    <n v="2127"/>
    <n v="563"/>
    <n v="60292"/>
  </r>
  <r>
    <s v="WK"/>
    <n v="56"/>
    <x v="10"/>
    <n v="0"/>
    <n v="0"/>
    <n v="0"/>
    <n v="43"/>
    <n v="0"/>
    <n v="0"/>
    <n v="1311.027559847113"/>
    <n v="121"/>
    <n v="26"/>
    <n v="1354"/>
  </r>
  <r>
    <s v="WK"/>
    <n v="56"/>
    <x v="11"/>
    <n v="2"/>
    <n v="0"/>
    <n v="0"/>
    <n v="507"/>
    <n v="14"/>
    <n v="0"/>
    <n v="12896.319050492861"/>
    <n v="469"/>
    <n v="203"/>
    <n v="13419"/>
  </r>
  <r>
    <s v="WK"/>
    <n v="56"/>
    <x v="0"/>
    <n v="3"/>
    <n v="0"/>
    <n v="1"/>
    <n v="303"/>
    <n v="19"/>
    <n v="0"/>
    <n v="9030.1832629249657"/>
    <n v="418"/>
    <n v="66"/>
    <n v="9356"/>
  </r>
  <r>
    <s v="WK"/>
    <n v="56"/>
    <x v="1"/>
    <n v="15"/>
    <n v="0"/>
    <n v="4"/>
    <n v="3336"/>
    <n v="104"/>
    <n v="1"/>
    <n v="105263.4701267351"/>
    <n v="5221"/>
    <n v="708"/>
    <n v="108723"/>
  </r>
  <r>
    <s v="WK"/>
    <n v="59"/>
    <x v="7"/>
    <n v="71"/>
    <n v="0"/>
    <n v="41"/>
    <n v="13774"/>
    <n v="5450"/>
    <n v="2"/>
    <n v="115255"/>
    <n v="4308"/>
    <n v="1389"/>
    <n v="134593"/>
  </r>
  <r>
    <s v="WK"/>
    <n v="59"/>
    <x v="0"/>
    <n v="64"/>
    <n v="0"/>
    <n v="22"/>
    <n v="7465"/>
    <n v="2866"/>
    <n v="0"/>
    <n v="63915"/>
    <n v="2969"/>
    <n v="446"/>
    <n v="74332"/>
  </r>
  <r>
    <s v="WK"/>
    <n v="60"/>
    <x v="7"/>
    <n v="1270"/>
    <n v="0"/>
    <n v="41"/>
    <n v="12835"/>
    <n v="4490"/>
    <n v="1"/>
    <n v="52402"/>
    <n v="3037"/>
    <n v="836"/>
    <n v="71039"/>
  </r>
  <r>
    <s v="WK"/>
    <n v="60"/>
    <x v="0"/>
    <n v="4421"/>
    <n v="0"/>
    <n v="140"/>
    <n v="34501"/>
    <n v="11012"/>
    <n v="4"/>
    <n v="137190"/>
    <n v="5837"/>
    <n v="2486"/>
    <n v="187268"/>
  </r>
  <r>
    <s v="WK"/>
    <n v="61"/>
    <x v="6"/>
    <n v="13"/>
    <n v="0"/>
    <n v="3"/>
    <n v="701"/>
    <n v="85"/>
    <n v="1"/>
    <n v="188859.0240763342"/>
    <n v="10625.230555863749"/>
    <n v="1620"/>
    <n v="189662"/>
  </r>
  <r>
    <s v="WK"/>
    <n v="61"/>
    <x v="0"/>
    <n v="12"/>
    <n v="0"/>
    <n v="5"/>
    <n v="836"/>
    <n v="274"/>
    <n v="0"/>
    <n v="166798.9578830578"/>
    <n v="7869.0851658715192"/>
    <n v="1628"/>
    <n v="167926"/>
  </r>
  <r>
    <s v="WK"/>
    <n v="61"/>
    <x v="1"/>
    <n v="9"/>
    <n v="0"/>
    <n v="4"/>
    <n v="457"/>
    <n v="56"/>
    <n v="1"/>
    <n v="104714.018040608"/>
    <n v="4724.6842782647291"/>
    <n v="860"/>
    <n v="105241"/>
  </r>
  <r>
    <s v="WK"/>
    <n v="62"/>
    <x v="1"/>
    <n v="12"/>
    <n v="0"/>
    <n v="1"/>
    <n v="1186"/>
    <n v="76"/>
    <n v="1"/>
    <n v="62088"/>
    <n v="1922"/>
    <n v="265"/>
    <n v="63364"/>
  </r>
  <r>
    <s v="WK"/>
    <n v="65"/>
    <x v="1"/>
    <n v="2"/>
    <n v="0"/>
    <n v="5"/>
    <n v="309"/>
    <n v="34"/>
    <n v="0"/>
    <n v="57852"/>
    <n v="1828"/>
    <n v="572"/>
    <n v="58202"/>
  </r>
  <r>
    <s v="WK"/>
    <n v="66"/>
    <x v="10"/>
    <n v="3"/>
    <n v="0"/>
    <n v="2"/>
    <n v="98"/>
    <n v="38"/>
    <n v="0"/>
    <n v="10070"/>
    <n v="567"/>
    <n v="61"/>
    <n v="10211"/>
  </r>
  <r>
    <s v="WK"/>
    <n v="66"/>
    <x v="9"/>
    <n v="3"/>
    <n v="0"/>
    <n v="3"/>
    <n v="67"/>
    <n v="8"/>
    <n v="0"/>
    <n v="10451"/>
    <n v="721"/>
    <n v="103"/>
    <n v="10532"/>
  </r>
  <r>
    <s v="WK"/>
    <n v="66"/>
    <x v="1"/>
    <n v="3"/>
    <n v="0"/>
    <n v="1"/>
    <n v="613"/>
    <n v="100"/>
    <n v="0"/>
    <n v="54904"/>
    <n v="2442"/>
    <n v="603"/>
    <n v="55621"/>
  </r>
  <r>
    <s v="WK"/>
    <n v="67"/>
    <x v="7"/>
    <n v="707"/>
    <n v="0"/>
    <n v="69.424486922618726"/>
    <n v="10379"/>
    <n v="3658"/>
    <n v="2"/>
    <n v="65796"/>
    <n v="2714"/>
    <n v="560"/>
    <n v="80611"/>
  </r>
  <r>
    <s v="WK"/>
    <n v="67"/>
    <x v="12"/>
    <n v="104"/>
    <n v="0"/>
    <n v="7.0713164022310098"/>
    <n v="1717"/>
    <n v="515"/>
    <n v="0"/>
    <n v="10124"/>
    <n v="495"/>
    <n v="87"/>
    <n v="12468"/>
  </r>
  <r>
    <s v="WK"/>
    <n v="67"/>
    <x v="0"/>
    <n v="960"/>
    <n v="0"/>
    <n v="90.504196675150268"/>
    <n v="12689"/>
    <n v="4250"/>
    <n v="0"/>
    <n v="79756"/>
    <n v="2946"/>
    <n v="380"/>
    <n v="97745"/>
  </r>
  <r>
    <s v="WK"/>
    <n v="70"/>
    <x v="7"/>
    <n v="599"/>
    <n v="0"/>
    <n v="42"/>
    <n v="19873"/>
    <n v="6448"/>
    <n v="3"/>
    <n v="146221"/>
    <n v="8324"/>
    <n v="1785"/>
    <n v="173186"/>
  </r>
  <r>
    <s v="WK"/>
    <n v="70"/>
    <x v="0"/>
    <n v="1330"/>
    <n v="0"/>
    <n v="106"/>
    <n v="57676"/>
    <n v="19337"/>
    <n v="1"/>
    <n v="413091"/>
    <n v="20543"/>
    <n v="6333"/>
    <n v="491541"/>
  </r>
  <r>
    <s v="WK"/>
    <n v="72"/>
    <x v="10"/>
    <n v="8"/>
    <n v="0"/>
    <n v="4"/>
    <n v="705"/>
    <n v="97"/>
    <n v="0"/>
    <n v="68090.194391870245"/>
    <n v="3490.2570538392101"/>
    <n v="448.2570538392103"/>
    <n v="68904"/>
  </r>
  <r>
    <s v="WK"/>
    <n v="72"/>
    <x v="8"/>
    <n v="0"/>
    <n v="0"/>
    <n v="0"/>
    <n v="10"/>
    <n v="5"/>
    <n v="0"/>
    <n v="1433.2256355006839"/>
    <n v="64.00358151588388"/>
    <n v="2.0035815158838775"/>
    <n v="1448"/>
  </r>
  <r>
    <s v="WK"/>
    <n v="72"/>
    <x v="0"/>
    <n v="1"/>
    <n v="0"/>
    <n v="2"/>
    <n v="142"/>
    <n v="110"/>
    <n v="0"/>
    <n v="15567.136883790001"/>
    <n v="749.04979180619057"/>
    <n v="66.049791806190498"/>
    <n v="15822"/>
  </r>
  <r>
    <s v="WK"/>
    <n v="72"/>
    <x v="5"/>
    <n v="10"/>
    <n v="0"/>
    <n v="5"/>
    <n v="855"/>
    <n v="229"/>
    <n v="0"/>
    <n v="86847.559444428276"/>
    <n v="3842.2628483242579"/>
    <n v="538.26284832425813"/>
    <n v="87947"/>
  </r>
  <r>
    <s v="WK"/>
    <n v="72"/>
    <x v="1"/>
    <n v="8"/>
    <n v="0"/>
    <n v="4"/>
    <n v="1617"/>
    <n v="148"/>
    <n v="2"/>
    <n v="128257.8836444108"/>
    <n v="6435.4267245144565"/>
    <n v="962.42672451445708"/>
    <n v="130037"/>
  </r>
  <r>
    <s v="WK"/>
    <n v="75"/>
    <x v="0"/>
    <n v="827"/>
    <n v="0"/>
    <n v="65"/>
    <n v="10470"/>
    <n v="3627"/>
    <n v="1"/>
    <n v="68941"/>
    <n v="2475"/>
    <n v="452"/>
    <n v="83931"/>
  </r>
  <r>
    <s v="WK"/>
    <n v="77"/>
    <x v="6"/>
    <n v="1"/>
    <n v="0"/>
    <n v="0"/>
    <n v="51"/>
    <n v="7"/>
    <n v="0"/>
    <n v="7208.4159835034952"/>
    <n v="347.09244077855453"/>
    <n v="48"/>
    <n v="7267"/>
  </r>
  <r>
    <s v="WK"/>
    <n v="77"/>
    <x v="0"/>
    <n v="7"/>
    <n v="0"/>
    <n v="4"/>
    <n v="746"/>
    <n v="107"/>
    <n v="3"/>
    <n v="109869.0568827642"/>
    <n v="4099.3459739475929"/>
    <n v="1081"/>
    <n v="110736"/>
  </r>
  <r>
    <s v="WK"/>
    <n v="77"/>
    <x v="1"/>
    <n v="3"/>
    <n v="0"/>
    <n v="2"/>
    <n v="228"/>
    <n v="17"/>
    <n v="0"/>
    <n v="48267.527133732328"/>
    <n v="1761.561585273852"/>
    <n v="441"/>
    <n v="48518"/>
  </r>
  <r>
    <s v="WK"/>
    <n v="80"/>
    <x v="7"/>
    <n v="182"/>
    <n v="0"/>
    <n v="18"/>
    <n v="6907"/>
    <n v="3331"/>
    <n v="0"/>
    <n v="32363"/>
    <n v="1250"/>
    <n v="569"/>
    <n v="42801"/>
  </r>
  <r>
    <s v="WK"/>
    <n v="80"/>
    <x v="8"/>
    <n v="17"/>
    <n v="0"/>
    <n v="0"/>
    <n v="443"/>
    <n v="207"/>
    <n v="0"/>
    <n v="1814"/>
    <n v="82"/>
    <n v="8"/>
    <n v="2481"/>
  </r>
  <r>
    <s v="WK"/>
    <n v="80"/>
    <x v="0"/>
    <n v="724"/>
    <n v="0"/>
    <n v="32"/>
    <n v="24373"/>
    <n v="12661"/>
    <n v="1"/>
    <n v="122216"/>
    <n v="5934"/>
    <n v="1461"/>
    <n v="160007"/>
  </r>
  <r>
    <s v="WK"/>
    <n v="80"/>
    <x v="5"/>
    <n v="95"/>
    <n v="0"/>
    <n v="11"/>
    <n v="3946"/>
    <n v="1824"/>
    <n v="2"/>
    <n v="18235"/>
    <n v="1249"/>
    <n v="106"/>
    <n v="24113"/>
  </r>
  <r>
    <s v="WK"/>
    <n v="81"/>
    <x v="10"/>
    <n v="0"/>
    <n v="0"/>
    <n v="0"/>
    <n v="278"/>
    <n v="9"/>
    <n v="0"/>
    <n v="12159"/>
    <n v="662"/>
    <n v="52"/>
    <n v="12446"/>
  </r>
  <r>
    <s v="WK"/>
    <n v="81"/>
    <x v="13"/>
    <n v="0"/>
    <n v="0"/>
    <n v="0"/>
    <n v="60"/>
    <n v="3"/>
    <n v="0"/>
    <n v="1803"/>
    <n v="138"/>
    <n v="14"/>
    <n v="1866"/>
  </r>
  <r>
    <s v="WK"/>
    <n v="81"/>
    <x v="5"/>
    <n v="5"/>
    <n v="0"/>
    <n v="2"/>
    <n v="1645"/>
    <n v="136"/>
    <n v="0"/>
    <n v="57885"/>
    <n v="3702"/>
    <n v="314"/>
    <n v="59673"/>
  </r>
  <r>
    <s v="WK"/>
    <n v="81"/>
    <x v="1"/>
    <n v="27"/>
    <n v="0"/>
    <n v="5"/>
    <n v="3285"/>
    <n v="239"/>
    <n v="0"/>
    <n v="120680"/>
    <n v="6442"/>
    <n v="647"/>
    <n v="124236"/>
  </r>
  <r>
    <s v="WK"/>
    <n v="83"/>
    <x v="7"/>
    <n v="56"/>
    <n v="0"/>
    <n v="14"/>
    <n v="3405.2060357675109"/>
    <n v="1275"/>
    <n v="0"/>
    <n v="19797.221684053649"/>
    <n v="1308.4120715350221"/>
    <n v="280"/>
    <n v="24547"/>
  </r>
  <r>
    <s v="WK"/>
    <n v="83"/>
    <x v="12"/>
    <n v="63"/>
    <n v="0"/>
    <n v="10"/>
    <n v="4060.2519560357678"/>
    <n v="1496"/>
    <n v="0"/>
    <n v="21804.951471684049"/>
    <n v="1611.5039120715351"/>
    <n v="229"/>
    <n v="27434"/>
  </r>
  <r>
    <s v="WK"/>
    <n v="83"/>
    <x v="0"/>
    <n v="175"/>
    <n v="0"/>
    <n v="32"/>
    <n v="9094.5420081967204"/>
    <n v="3070"/>
    <n v="0"/>
    <n v="51440.826844262301"/>
    <n v="2753.0840163934431"/>
    <n v="413"/>
    <n v="63812"/>
  </r>
  <r>
    <s v="WK"/>
    <n v="90"/>
    <x v="7"/>
    <n v="1195"/>
    <n v="0"/>
    <n v="36"/>
    <n v="7767"/>
    <n v="2663"/>
    <n v="0"/>
    <n v="34497"/>
    <n v="1502"/>
    <n v="444"/>
    <n v="46158"/>
  </r>
  <r>
    <s v="WK"/>
    <n v="90"/>
    <x v="0"/>
    <n v="5599"/>
    <n v="0"/>
    <n v="165"/>
    <n v="45868"/>
    <n v="14589"/>
    <n v="0"/>
    <n v="220339"/>
    <n v="11365"/>
    <n v="2461"/>
    <n v="286560"/>
  </r>
  <r>
    <s v="WK"/>
    <n v="96"/>
    <x v="10"/>
    <n v="1"/>
    <n v="0"/>
    <n v="2"/>
    <n v="7"/>
    <n v="7"/>
    <n v="0"/>
    <n v="33664"/>
    <n v="1669"/>
    <n v="179"/>
    <n v="33681"/>
  </r>
  <r>
    <s v="WK"/>
    <n v="96"/>
    <x v="6"/>
    <n v="8"/>
    <n v="0"/>
    <n v="5"/>
    <n v="40"/>
    <n v="34"/>
    <n v="0"/>
    <n v="156034"/>
    <n v="6463"/>
    <n v="1466"/>
    <n v="156121"/>
  </r>
  <r>
    <s v="WK"/>
    <n v="104"/>
    <x v="10"/>
    <n v="1"/>
    <n v="0"/>
    <n v="2"/>
    <n v="21"/>
    <n v="7"/>
    <n v="0"/>
    <n v="31299"/>
    <n v="1912"/>
    <n v="402"/>
    <n v="31330"/>
  </r>
  <r>
    <s v="WK"/>
    <n v="104"/>
    <x v="6"/>
    <n v="6"/>
    <n v="0"/>
    <n v="3"/>
    <n v="41"/>
    <n v="23"/>
    <n v="1"/>
    <n v="84102"/>
    <n v="3520"/>
    <n v="813"/>
    <n v="84176"/>
  </r>
  <r>
    <s v="WK"/>
    <n v="106"/>
    <x v="7"/>
    <n v="114"/>
    <n v="0"/>
    <n v="9"/>
    <n v="4312"/>
    <n v="1552"/>
    <n v="0"/>
    <n v="28321"/>
    <n v="1259"/>
    <n v="334"/>
    <n v="34308"/>
  </r>
  <r>
    <s v="WK"/>
    <n v="106"/>
    <x v="12"/>
    <n v="175"/>
    <n v="0"/>
    <n v="17"/>
    <n v="6312"/>
    <n v="2260"/>
    <n v="1"/>
    <n v="39466"/>
    <n v="2266"/>
    <n v="405"/>
    <n v="48231"/>
  </r>
  <r>
    <s v="WK"/>
    <n v="106"/>
    <x v="0"/>
    <n v="629"/>
    <n v="0"/>
    <n v="65"/>
    <n v="19017"/>
    <n v="6672"/>
    <n v="3"/>
    <n v="150860"/>
    <n v="5814"/>
    <n v="2003"/>
    <n v="177246"/>
  </r>
  <r>
    <s v="WK"/>
    <n v="106"/>
    <x v="14"/>
    <n v="13"/>
    <n v="0"/>
    <n v="3"/>
    <n v="1204"/>
    <n v="430"/>
    <n v="0"/>
    <n v="6725"/>
    <n v="634"/>
    <n v="111"/>
    <n v="8375"/>
  </r>
  <r>
    <s v="WK"/>
    <n v="106"/>
    <x v="15"/>
    <n v="1"/>
    <n v="0"/>
    <n v="0"/>
    <n v="264"/>
    <n v="145"/>
    <n v="0"/>
    <n v="1766"/>
    <n v="111"/>
    <n v="27"/>
    <n v="2176"/>
  </r>
  <r>
    <s v="WK"/>
    <n v="108"/>
    <x v="10"/>
    <n v="0"/>
    <n v="0"/>
    <n v="4"/>
    <n v="365"/>
    <n v="10"/>
    <n v="0"/>
    <n v="21979.749552435689"/>
    <n v="1387.5749552435691"/>
    <n v="66"/>
    <n v="22359"/>
  </r>
  <r>
    <s v="WK"/>
    <n v="108"/>
    <x v="16"/>
    <n v="1"/>
    <n v="0"/>
    <n v="0"/>
    <n v="254"/>
    <n v="9"/>
    <n v="0"/>
    <n v="18808.534721567892"/>
    <n v="1433.553472156789"/>
    <n v="118"/>
    <n v="19073"/>
  </r>
  <r>
    <s v="WK"/>
    <n v="108"/>
    <x v="6"/>
    <n v="3"/>
    <n v="0"/>
    <n v="2"/>
    <n v="100"/>
    <n v="1"/>
    <n v="0"/>
    <n v="8281.5320832940724"/>
    <n v="452.15320832940733"/>
    <n v="67"/>
    <n v="8388"/>
  </r>
  <r>
    <s v="WK"/>
    <n v="108"/>
    <x v="0"/>
    <n v="3"/>
    <n v="0"/>
    <n v="0"/>
    <n v="195"/>
    <n v="17"/>
    <n v="1"/>
    <n v="25977.668237067752"/>
    <n v="946.66682370677472"/>
    <n v="104"/>
    <n v="26194"/>
  </r>
  <r>
    <s v="WK"/>
    <n v="108"/>
    <x v="1"/>
    <n v="2"/>
    <n v="0"/>
    <n v="1"/>
    <n v="450"/>
    <n v="10"/>
    <n v="0"/>
    <n v="37303.5154056346"/>
    <n v="1672.0515405634601"/>
    <n v="135"/>
    <n v="37767"/>
  </r>
  <r>
    <s v="WK"/>
    <n v="112"/>
    <x v="10"/>
    <n v="8"/>
    <n v="0"/>
    <n v="1"/>
    <n v="242"/>
    <n v="37"/>
    <n v="0"/>
    <n v="117848"/>
    <n v="6698"/>
    <n v="537"/>
    <n v="118136"/>
  </r>
  <r>
    <s v="WK"/>
    <n v="112"/>
    <x v="16"/>
    <n v="0"/>
    <n v="0"/>
    <n v="0"/>
    <n v="31"/>
    <n v="7"/>
    <n v="0"/>
    <n v="11096"/>
    <n v="600"/>
    <n v="76"/>
    <n v="11134"/>
  </r>
  <r>
    <s v="WK"/>
    <n v="112"/>
    <x v="6"/>
    <n v="12"/>
    <n v="0"/>
    <n v="5"/>
    <n v="498"/>
    <n v="71"/>
    <n v="0"/>
    <n v="242053"/>
    <n v="11385"/>
    <n v="2363"/>
    <n v="242639"/>
  </r>
  <r>
    <s v="WK"/>
    <n v="120"/>
    <x v="6"/>
    <n v="2"/>
    <n v="0"/>
    <n v="1"/>
    <n v="9"/>
    <n v="1"/>
    <n v="0"/>
    <n v="36147"/>
    <n v="1251"/>
    <n v="1158"/>
    <n v="36160"/>
  </r>
  <r>
    <s v="WK"/>
    <n v="122"/>
    <x v="7"/>
    <n v="12"/>
    <n v="0"/>
    <n v="1"/>
    <n v="608"/>
    <n v="480"/>
    <n v="1"/>
    <n v="2918"/>
    <n v="174"/>
    <n v="35"/>
    <n v="4020"/>
  </r>
  <r>
    <s v="WK"/>
    <n v="122"/>
    <x v="0"/>
    <n v="159"/>
    <n v="0"/>
    <n v="26"/>
    <n v="12952"/>
    <n v="12093"/>
    <n v="4"/>
    <n v="61980"/>
    <n v="3523"/>
    <n v="886"/>
    <n v="87214"/>
  </r>
  <r>
    <s v="WK"/>
    <n v="128"/>
    <x v="6"/>
    <n v="4"/>
    <n v="0"/>
    <n v="5"/>
    <n v="41"/>
    <n v="8"/>
    <n v="0"/>
    <n v="43575"/>
    <n v="2212"/>
    <n v="1156"/>
    <n v="43633"/>
  </r>
  <r>
    <s v="WK"/>
    <n v="136"/>
    <x v="10"/>
    <n v="2"/>
    <n v="0"/>
    <n v="0"/>
    <n v="463"/>
    <n v="17"/>
    <n v="0"/>
    <n v="6539"/>
    <n v="530"/>
    <n v="44"/>
    <n v="7022"/>
  </r>
  <r>
    <s v="WK"/>
    <n v="136"/>
    <x v="16"/>
    <n v="2"/>
    <n v="0"/>
    <n v="1"/>
    <n v="2264"/>
    <n v="135"/>
    <n v="0"/>
    <n v="32325"/>
    <n v="2568"/>
    <n v="164"/>
    <n v="34727"/>
  </r>
  <r>
    <s v="WK"/>
    <n v="136"/>
    <x v="6"/>
    <n v="5"/>
    <n v="0"/>
    <n v="3"/>
    <n v="4849"/>
    <n v="308"/>
    <n v="1"/>
    <n v="76974"/>
    <n v="4453"/>
    <n v="648"/>
    <n v="82140"/>
  </r>
  <r>
    <s v="WK"/>
    <n v="138"/>
    <x v="7"/>
    <n v="24"/>
    <n v="0"/>
    <n v="10"/>
    <n v="3502.8121504550941"/>
    <n v="1979.3480644807541"/>
    <n v="0"/>
    <n v="19211.928171948679"/>
    <n v="912"/>
    <n v="548"/>
    <n v="24728"/>
  </r>
  <r>
    <s v="WK"/>
    <n v="138"/>
    <x v="12"/>
    <n v="22"/>
    <n v="0"/>
    <n v="8"/>
    <n v="2230.5703476258359"/>
    <n v="1216.2444346967868"/>
    <n v="0"/>
    <n v="12256.6518258581"/>
    <n v="1024"/>
    <n v="363"/>
    <n v="15733"/>
  </r>
  <r>
    <s v="WK"/>
    <n v="138"/>
    <x v="0"/>
    <n v="181"/>
    <n v="0"/>
    <n v="46"/>
    <n v="21269.26400921154"/>
    <n v="11917.256003947801"/>
    <n v="0"/>
    <n v="125765.0160105275"/>
    <n v="6170"/>
    <n v="1640"/>
    <n v="159179"/>
  </r>
  <r>
    <s v="WK"/>
    <n v="138"/>
    <x v="14"/>
    <n v="11"/>
    <n v="0"/>
    <n v="7"/>
    <n v="1053.3534927075339"/>
    <n v="730.15149687465737"/>
    <n v="0"/>
    <n v="5929.403991665753"/>
    <n v="692"/>
    <n v="125"/>
    <n v="7731"/>
  </r>
  <r>
    <s v="WK"/>
    <n v="140"/>
    <x v="10"/>
    <n v="7"/>
    <n v="0"/>
    <n v="0"/>
    <n v="94"/>
    <n v="4"/>
    <n v="0"/>
    <n v="31012.449846692951"/>
    <n v="2051"/>
    <n v="136"/>
    <n v="31117"/>
  </r>
  <r>
    <s v="WK"/>
    <n v="140"/>
    <x v="16"/>
    <n v="1"/>
    <n v="0"/>
    <n v="0"/>
    <n v="17"/>
    <n v="0"/>
    <n v="0"/>
    <n v="3553.1625054752521"/>
    <n v="314"/>
    <n v="11"/>
    <n v="3571"/>
  </r>
  <r>
    <s v="WK"/>
    <n v="140"/>
    <x v="0"/>
    <n v="2"/>
    <n v="0"/>
    <n v="0"/>
    <n v="15"/>
    <n v="0"/>
    <n v="0"/>
    <n v="4004.298291721419"/>
    <n v="390"/>
    <n v="19"/>
    <n v="4021"/>
  </r>
  <r>
    <s v="WK"/>
    <n v="140"/>
    <x v="1"/>
    <n v="0"/>
    <n v="0"/>
    <n v="0"/>
    <n v="5"/>
    <n v="0"/>
    <n v="0"/>
    <n v="1375.089356110381"/>
    <n v="87"/>
    <n v="4"/>
    <n v="1380"/>
  </r>
  <r>
    <s v="WK"/>
    <n v="154"/>
    <x v="0"/>
    <n v="332"/>
    <n v="0"/>
    <n v="37"/>
    <n v="21254"/>
    <n v="7207"/>
    <n v="4"/>
    <n v="101928"/>
    <n v="4285"/>
    <n v="553"/>
    <n v="130762"/>
  </r>
  <r>
    <s v="WK"/>
    <n v="154"/>
    <x v="5"/>
    <n v="25"/>
    <n v="0"/>
    <n v="8"/>
    <n v="1030"/>
    <n v="316"/>
    <n v="0"/>
    <n v="5576"/>
    <n v="285"/>
    <n v="26"/>
    <n v="6955"/>
  </r>
  <r>
    <s v="WK"/>
    <n v="156"/>
    <x v="10"/>
    <n v="4"/>
    <n v="0"/>
    <n v="6"/>
    <n v="849"/>
    <n v="27"/>
    <n v="1"/>
    <n v="91992"/>
    <n v="5893"/>
    <n v="311"/>
    <n v="92879"/>
  </r>
  <r>
    <s v="WK"/>
    <n v="156"/>
    <x v="16"/>
    <n v="2"/>
    <n v="0"/>
    <n v="1"/>
    <n v="174"/>
    <n v="2"/>
    <n v="0"/>
    <n v="14524"/>
    <n v="1301"/>
    <n v="93"/>
    <n v="14703"/>
  </r>
  <r>
    <s v="WK"/>
    <n v="156"/>
    <x v="6"/>
    <n v="0"/>
    <n v="0"/>
    <n v="0"/>
    <n v="32"/>
    <n v="1"/>
    <n v="0"/>
    <n v="3731"/>
    <n v="443"/>
    <n v="18"/>
    <n v="3764"/>
  </r>
  <r>
    <s v="WK"/>
    <n v="156"/>
    <x v="0"/>
    <n v="1"/>
    <n v="0"/>
    <n v="0"/>
    <n v="72"/>
    <n v="0"/>
    <n v="0"/>
    <n v="8668"/>
    <n v="381"/>
    <n v="35"/>
    <n v="8741"/>
  </r>
  <r>
    <s v="WK"/>
    <n v="170"/>
    <x v="7"/>
    <n v="47.2545659951045"/>
    <n v="0"/>
    <n v="13"/>
    <n v="6131.1649406891356"/>
    <n v="1695.3276219167769"/>
    <n v="0"/>
    <n v="37291.059310864242"/>
    <n v="1526.80022594615"/>
    <n v="362.8909809828657"/>
    <n v="45178"/>
  </r>
  <r>
    <s v="WK"/>
    <n v="170"/>
    <x v="0"/>
    <n v="423.58695788614818"/>
    <n v="0"/>
    <n v="52"/>
    <n v="43864.771825770411"/>
    <n v="11898.97828406452"/>
    <n v="5"/>
    <n v="258263.17422958638"/>
    <n v="10207.456536747632"/>
    <n v="2672.554352601519"/>
    <n v="314507"/>
  </r>
  <r>
    <s v="WK"/>
    <n v="170"/>
    <x v="5"/>
    <n v="39.158476118747302"/>
    <n v="0"/>
    <n v="2"/>
    <n v="3614.0632335404507"/>
    <n v="894.69409401870325"/>
    <n v="2"/>
    <n v="19492.766459549359"/>
    <n v="1072.74323730622"/>
    <n v="94.554666415615401"/>
    <n v="24046"/>
  </r>
  <r>
    <s v="WK"/>
    <n v="184"/>
    <x v="16"/>
    <n v="0"/>
    <n v="0"/>
    <n v="0"/>
    <n v="1"/>
    <n v="2"/>
    <n v="0"/>
    <n v="6191"/>
    <n v="209"/>
    <n v="71"/>
    <n v="6194"/>
  </r>
  <r>
    <s v="WK"/>
    <n v="184"/>
    <x v="6"/>
    <n v="3"/>
    <n v="0"/>
    <n v="4"/>
    <n v="37"/>
    <n v="15"/>
    <n v="0"/>
    <n v="65704"/>
    <n v="5564"/>
    <n v="501"/>
    <n v="65763"/>
  </r>
  <r>
    <s v="WK"/>
    <n v="186"/>
    <x v="7"/>
    <n v="80"/>
    <n v="0"/>
    <n v="7"/>
    <n v="3053"/>
    <n v="1086"/>
    <n v="0"/>
    <n v="11667"/>
    <n v="1001"/>
    <n v="134"/>
    <n v="15893"/>
  </r>
  <r>
    <s v="WK"/>
    <n v="186"/>
    <x v="0"/>
    <n v="384"/>
    <n v="0"/>
    <n v="37"/>
    <n v="21571"/>
    <n v="8660"/>
    <n v="5"/>
    <n v="69662"/>
    <n v="6043"/>
    <n v="948"/>
    <n v="100319"/>
  </r>
  <r>
    <s v="WK"/>
    <s v="Grd Ave"/>
    <x v="7"/>
    <n v="2"/>
    <n v="0"/>
    <n v="0"/>
    <n v="0"/>
    <n v="0"/>
    <n v="0"/>
    <n v="258.54054054054052"/>
    <n v="0"/>
    <n v="0"/>
    <n v="261"/>
  </r>
  <r>
    <s v="WK"/>
    <s v="Grd Ave"/>
    <x v="12"/>
    <n v="5"/>
    <n v="0"/>
    <n v="1"/>
    <n v="0"/>
    <n v="0"/>
    <n v="0"/>
    <n v="467.60810810810813"/>
    <n v="3"/>
    <n v="1"/>
    <n v="474"/>
  </r>
  <r>
    <s v="WK"/>
    <s v="Grd Ave"/>
    <x v="0"/>
    <n v="0"/>
    <n v="0"/>
    <n v="1"/>
    <n v="4"/>
    <n v="0"/>
    <n v="0"/>
    <n v="640.85135135135101"/>
    <n v="7"/>
    <n v="0"/>
    <n v="646"/>
  </r>
  <r>
    <s v="WK"/>
    <n v="400"/>
    <x v="0"/>
    <n v="0"/>
    <n v="26"/>
    <n v="0"/>
    <n v="2914"/>
    <n v="0"/>
    <n v="3"/>
    <n v="6956"/>
    <n v="46"/>
    <n v="5"/>
    <n v="9899"/>
  </r>
  <r>
    <s v="WK"/>
    <n v="450"/>
    <x v="0"/>
    <n v="0"/>
    <n v="26"/>
    <n v="0"/>
    <n v="2186"/>
    <n v="0"/>
    <n v="11"/>
    <n v="7189"/>
    <n v="11"/>
    <n v="2"/>
    <n v="9412"/>
  </r>
  <r>
    <s v="WK"/>
    <n v="451"/>
    <x v="0"/>
    <n v="0"/>
    <n v="9"/>
    <n v="0"/>
    <n v="395"/>
    <n v="0"/>
    <n v="0"/>
    <n v="1018"/>
    <n v="7"/>
    <n v="1"/>
    <n v="1422"/>
  </r>
  <r>
    <s v="WK"/>
    <n v="452"/>
    <x v="0"/>
    <n v="0"/>
    <n v="2"/>
    <n v="0"/>
    <n v="468"/>
    <n v="0"/>
    <n v="0"/>
    <n v="630"/>
    <n v="5"/>
    <n v="2"/>
    <n v="1100"/>
  </r>
  <r>
    <s v="WK"/>
    <n v="460"/>
    <x v="0"/>
    <n v="0"/>
    <n v="13"/>
    <n v="0"/>
    <n v="4998"/>
    <n v="0"/>
    <n v="3"/>
    <n v="7681"/>
    <n v="399"/>
    <n v="33"/>
    <n v="12695"/>
  </r>
  <r>
    <s v="WK"/>
    <n v="480"/>
    <x v="0"/>
    <n v="0"/>
    <n v="61"/>
    <n v="0"/>
    <n v="6357"/>
    <n v="0"/>
    <n v="8"/>
    <n v="19039"/>
    <n v="357"/>
    <n v="13"/>
    <n v="25465"/>
  </r>
  <r>
    <s v="WK"/>
    <n v="514"/>
    <x v="17"/>
    <n v="0"/>
    <n v="7"/>
    <n v="0"/>
    <n v="5"/>
    <n v="1"/>
    <n v="34"/>
    <n v="97"/>
    <n v="2"/>
    <n v="1"/>
    <n v="144"/>
  </r>
  <r>
    <s v="WK"/>
    <n v="514"/>
    <x v="0"/>
    <n v="0"/>
    <n v="7"/>
    <n v="0"/>
    <n v="2"/>
    <n v="0"/>
    <n v="51"/>
    <n v="461"/>
    <n v="19"/>
    <n v="0"/>
    <n v="521"/>
  </r>
  <r>
    <s v="WK"/>
    <n v="514"/>
    <x v="5"/>
    <n v="0"/>
    <n v="1"/>
    <n v="0"/>
    <n v="3"/>
    <n v="0"/>
    <n v="225"/>
    <n v="399"/>
    <n v="5"/>
    <n v="0"/>
    <n v="628"/>
  </r>
  <r>
    <s v="WK"/>
    <n v="520"/>
    <x v="0"/>
    <n v="0"/>
    <n v="0"/>
    <n v="0"/>
    <n v="0"/>
    <n v="1"/>
    <n v="77"/>
    <n v="163"/>
    <n v="6"/>
    <n v="2"/>
    <n v="241"/>
  </r>
  <r>
    <s v="WK"/>
    <n v="520"/>
    <x v="1"/>
    <n v="0"/>
    <n v="0"/>
    <n v="0"/>
    <n v="11"/>
    <n v="0"/>
    <n v="11"/>
    <n v="275"/>
    <n v="4"/>
    <n v="25"/>
    <n v="297"/>
  </r>
  <r>
    <s v="WK"/>
    <n v="521"/>
    <x v="0"/>
    <n v="0"/>
    <n v="4"/>
    <n v="0"/>
    <n v="24"/>
    <n v="4"/>
    <n v="268"/>
    <n v="258.38562091503269"/>
    <n v="16"/>
    <n v="13"/>
    <n v="558"/>
  </r>
  <r>
    <s v="WK"/>
    <n v="521"/>
    <x v="1"/>
    <n v="0"/>
    <n v="1"/>
    <n v="0"/>
    <n v="10"/>
    <n v="7"/>
    <n v="267"/>
    <n v="291"/>
    <n v="16"/>
    <n v="8"/>
    <n v="576"/>
  </r>
  <r>
    <s v="WK"/>
    <n v="522"/>
    <x v="0"/>
    <n v="0"/>
    <n v="6"/>
    <n v="0"/>
    <n v="67"/>
    <n v="3"/>
    <n v="282"/>
    <n v="561"/>
    <n v="2"/>
    <n v="1"/>
    <n v="919"/>
  </r>
  <r>
    <s v="WK"/>
    <n v="522"/>
    <x v="1"/>
    <n v="0"/>
    <n v="2"/>
    <n v="0"/>
    <n v="12"/>
    <n v="8"/>
    <n v="279"/>
    <n v="321"/>
    <n v="5"/>
    <n v="2"/>
    <n v="622"/>
  </r>
  <r>
    <s v="WK"/>
    <n v="531"/>
    <x v="16"/>
    <n v="0"/>
    <n v="1"/>
    <n v="0"/>
    <n v="8"/>
    <n v="0"/>
    <n v="621"/>
    <n v="335.25177304964541"/>
    <n v="36.251773049645394"/>
    <n v="0"/>
    <n v="966"/>
  </r>
  <r>
    <s v="WK"/>
    <n v="531"/>
    <x v="6"/>
    <n v="0"/>
    <n v="6"/>
    <n v="0"/>
    <n v="21"/>
    <n v="1"/>
    <n v="578"/>
    <n v="280.17730496453902"/>
    <n v="74.177304964539019"/>
    <n v="1"/>
    <n v="886"/>
  </r>
  <r>
    <s v="WK"/>
    <n v="531"/>
    <x v="0"/>
    <n v="0"/>
    <n v="7"/>
    <n v="0"/>
    <n v="15"/>
    <n v="10"/>
    <n v="930"/>
    <n v="557.57092198581563"/>
    <n v="64"/>
    <n v="0"/>
    <n v="1520"/>
  </r>
  <r>
    <s v="WK"/>
    <n v="533"/>
    <x v="6"/>
    <n v="0"/>
    <n v="6"/>
    <n v="0"/>
    <n v="229"/>
    <n v="0"/>
    <n v="0"/>
    <n v="3409"/>
    <n v="124"/>
    <n v="26"/>
    <n v="3644"/>
  </r>
  <r>
    <s v="WK"/>
    <n v="533"/>
    <x v="0"/>
    <n v="0"/>
    <n v="5"/>
    <n v="0"/>
    <n v="54"/>
    <n v="0"/>
    <n v="10"/>
    <n v="8210"/>
    <n v="281"/>
    <n v="32"/>
    <n v="8279"/>
  </r>
  <r>
    <s v="WK"/>
    <n v="535"/>
    <x v="6"/>
    <n v="0"/>
    <n v="1"/>
    <n v="0"/>
    <n v="25"/>
    <n v="0"/>
    <n v="9"/>
    <n v="2110"/>
    <n v="44"/>
    <n v="3"/>
    <n v="2145"/>
  </r>
  <r>
    <s v="WK"/>
    <n v="535"/>
    <x v="0"/>
    <n v="0"/>
    <n v="3"/>
    <n v="0"/>
    <n v="21"/>
    <n v="0"/>
    <n v="4"/>
    <n v="3749"/>
    <n v="37"/>
    <n v="7"/>
    <n v="3777"/>
  </r>
  <r>
    <s v="WK"/>
    <n v="541"/>
    <x v="10"/>
    <n v="0"/>
    <n v="1"/>
    <n v="0"/>
    <n v="28"/>
    <n v="12"/>
    <n v="350"/>
    <n v="126"/>
    <n v="5"/>
    <n v="0"/>
    <n v="517"/>
  </r>
  <r>
    <s v="WK"/>
    <n v="541"/>
    <x v="6"/>
    <n v="0"/>
    <n v="7"/>
    <n v="0"/>
    <n v="35"/>
    <n v="15"/>
    <n v="504.46306818181819"/>
    <n v="401.46306818181819"/>
    <n v="17"/>
    <n v="5"/>
    <n v="962"/>
  </r>
  <r>
    <s v="WK"/>
    <n v="541"/>
    <x v="0"/>
    <n v="0"/>
    <n v="1"/>
    <n v="0"/>
    <n v="217.67045454545456"/>
    <n v="34"/>
    <n v="504.78409090909088"/>
    <n v="842.78409090909099"/>
    <n v="34"/>
    <n v="5"/>
    <n v="1599"/>
  </r>
  <r>
    <s v="WK"/>
    <n v="542"/>
    <x v="10"/>
    <n v="0"/>
    <n v="7"/>
    <n v="0"/>
    <n v="31"/>
    <n v="0"/>
    <n v="942"/>
    <n v="1039"/>
    <n v="11"/>
    <n v="27"/>
    <n v="2019"/>
  </r>
  <r>
    <s v="WK"/>
    <n v="542"/>
    <x v="0"/>
    <n v="0"/>
    <n v="2"/>
    <n v="0"/>
    <n v="50"/>
    <n v="1"/>
    <n v="740"/>
    <n v="1821"/>
    <n v="25"/>
    <n v="54"/>
    <n v="2614"/>
  </r>
  <r>
    <s v="WK"/>
    <n v="562"/>
    <x v="4"/>
    <n v="0"/>
    <n v="0"/>
    <n v="0"/>
    <n v="2"/>
    <n v="0"/>
    <n v="0"/>
    <n v="1797"/>
    <n v="1"/>
    <n v="0"/>
    <n v="1799"/>
  </r>
  <r>
    <s v="WK"/>
    <n v="562"/>
    <x v="0"/>
    <n v="0"/>
    <n v="1"/>
    <n v="0"/>
    <n v="4"/>
    <n v="0"/>
    <n v="1"/>
    <n v="1960.459546925566"/>
    <n v="1"/>
    <n v="0"/>
    <n v="1966"/>
  </r>
  <r>
    <s v="WK"/>
    <n v="563"/>
    <x v="2"/>
    <n v="0"/>
    <n v="18"/>
    <n v="0"/>
    <n v="1"/>
    <n v="0"/>
    <n v="0"/>
    <n v="2295.4903474903467"/>
    <n v="1"/>
    <n v="0"/>
    <n v="2314"/>
  </r>
  <r>
    <s v="WK"/>
    <n v="563"/>
    <x v="18"/>
    <n v="0"/>
    <n v="1"/>
    <n v="0"/>
    <n v="0"/>
    <n v="0"/>
    <n v="0"/>
    <n v="734.62548262548262"/>
    <n v="0"/>
    <n v="2"/>
    <n v="736"/>
  </r>
  <r>
    <s v="WK"/>
    <n v="563"/>
    <x v="0"/>
    <n v="0"/>
    <n v="1"/>
    <n v="0"/>
    <n v="17"/>
    <n v="0"/>
    <n v="2"/>
    <n v="2143.8841698841698"/>
    <n v="10"/>
    <n v="2"/>
    <n v="2164"/>
  </r>
  <r>
    <s v="WK"/>
    <n v="571"/>
    <x v="19"/>
    <n v="0"/>
    <n v="1"/>
    <n v="0"/>
    <n v="0"/>
    <n v="0"/>
    <n v="0"/>
    <n v="838.41849529780563"/>
    <n v="11"/>
    <n v="3"/>
    <n v="839"/>
  </r>
  <r>
    <s v="WK"/>
    <n v="571"/>
    <x v="0"/>
    <n v="0"/>
    <n v="2"/>
    <n v="0"/>
    <n v="3"/>
    <n v="0"/>
    <n v="0"/>
    <n v="2002.7210031347959"/>
    <n v="8"/>
    <n v="1"/>
    <n v="2008"/>
  </r>
  <r>
    <s v="WK"/>
    <n v="571"/>
    <x v="20"/>
    <n v="0"/>
    <n v="0"/>
    <n v="0"/>
    <n v="2"/>
    <n v="0"/>
    <n v="0"/>
    <n v="2951.8605015673979"/>
    <n v="22"/>
    <n v="2"/>
    <n v="2954"/>
  </r>
  <r>
    <s v="WK"/>
    <n v="573"/>
    <x v="7"/>
    <n v="0"/>
    <n v="1"/>
    <n v="0"/>
    <n v="1"/>
    <n v="0"/>
    <n v="6"/>
    <n v="1317"/>
    <n v="2"/>
    <n v="3"/>
    <n v="1325"/>
  </r>
  <r>
    <s v="WK"/>
    <n v="573"/>
    <x v="0"/>
    <n v="0"/>
    <n v="0"/>
    <n v="0"/>
    <n v="0"/>
    <n v="0"/>
    <n v="5"/>
    <n v="1040"/>
    <n v="3"/>
    <n v="1"/>
    <n v="1045"/>
  </r>
  <r>
    <s v="WK"/>
    <n v="575"/>
    <x v="7"/>
    <n v="0"/>
    <n v="8"/>
    <n v="0"/>
    <n v="2"/>
    <n v="0"/>
    <n v="10"/>
    <n v="1706"/>
    <n v="4"/>
    <n v="0"/>
    <n v="1726"/>
  </r>
  <r>
    <s v="WK"/>
    <n v="575"/>
    <x v="0"/>
    <n v="0"/>
    <n v="5"/>
    <n v="0"/>
    <n v="1"/>
    <n v="0"/>
    <n v="10"/>
    <n v="987"/>
    <n v="1"/>
    <n v="0"/>
    <n v="1003"/>
  </r>
  <r>
    <s v="WK"/>
    <s v="Ajo/Gila Bend Connector"/>
    <x v="21"/>
    <n v="0"/>
    <n v="0"/>
    <n v="0"/>
    <n v="0"/>
    <n v="0"/>
    <n v="0"/>
    <n v="0"/>
    <n v="1"/>
    <n v="8"/>
    <n v="4145"/>
  </r>
  <r>
    <s v="WK"/>
    <s v="ALEX"/>
    <x v="0"/>
    <n v="0"/>
    <n v="0"/>
    <n v="0"/>
    <n v="0"/>
    <n v="0"/>
    <n v="0"/>
    <n v="20926"/>
    <n v="646"/>
    <n v="101"/>
    <n v="20926"/>
  </r>
  <r>
    <s v="WK"/>
    <s v="BUZZ"/>
    <x v="6"/>
    <n v="0"/>
    <n v="0"/>
    <n v="0"/>
    <n v="0"/>
    <n v="0"/>
    <n v="0"/>
    <n v="49980"/>
    <n v="1500"/>
    <n v="1262"/>
    <n v="49980"/>
  </r>
  <r>
    <s v="WK"/>
    <s v="68th St/Camelback RD"/>
    <x v="5"/>
    <n v="0"/>
    <n v="0"/>
    <n v="0"/>
    <n v="0"/>
    <n v="0"/>
    <n v="0"/>
    <n v="91413"/>
    <n v="1857"/>
    <n v="571"/>
    <n v="91413"/>
  </r>
  <r>
    <s v="WK"/>
    <s v="DASH"/>
    <x v="0"/>
    <n v="0"/>
    <n v="0"/>
    <n v="0"/>
    <n v="0"/>
    <n v="0"/>
    <n v="0"/>
    <n v="171764"/>
    <n v="3534"/>
    <n v="3912"/>
    <n v="171764"/>
  </r>
  <r>
    <s v="WK"/>
    <s v="Downtown/Old Town Trolly"/>
    <x v="5"/>
    <n v="0"/>
    <n v="0"/>
    <n v="0"/>
    <n v="0"/>
    <n v="0"/>
    <n v="0"/>
    <n v="0"/>
    <n v="0"/>
    <n v="0"/>
    <n v="0"/>
  </r>
  <r>
    <s v="WK"/>
    <s v="EARTH"/>
    <x v="1"/>
    <n v="0"/>
    <n v="0"/>
    <n v="0"/>
    <n v="0"/>
    <n v="0"/>
    <n v="0"/>
    <n v="103707"/>
    <n v="2957"/>
    <n v="513"/>
    <n v="103707"/>
  </r>
  <r>
    <s v="WK"/>
    <s v="Flash"/>
    <x v="1"/>
    <n v="0"/>
    <n v="0"/>
    <n v="0"/>
    <n v="0"/>
    <n v="0"/>
    <n v="0"/>
    <n v="5302"/>
    <n v="24"/>
    <n v="9"/>
    <n v="5302"/>
  </r>
  <r>
    <s v="WK"/>
    <s v="GUS"/>
    <x v="7"/>
    <n v="0"/>
    <n v="0"/>
    <n v="0"/>
    <n v="0"/>
    <n v="0"/>
    <n v="0"/>
    <n v="49881"/>
    <n v="420"/>
    <n v="3749"/>
    <n v="49881"/>
  </r>
  <r>
    <s v="WK"/>
    <s v="JUPITER"/>
    <x v="1"/>
    <n v="0"/>
    <n v="0"/>
    <n v="0"/>
    <n v="0"/>
    <n v="0"/>
    <n v="0"/>
    <n v="98822"/>
    <n v="1796"/>
    <n v="322"/>
    <n v="98822"/>
  </r>
  <r>
    <s v="WK"/>
    <s v="MARS"/>
    <x v="1"/>
    <n v="0"/>
    <n v="0"/>
    <n v="0"/>
    <n v="0"/>
    <n v="0"/>
    <n v="0"/>
    <n v="119773"/>
    <n v="2503"/>
    <n v="173"/>
    <n v="119773"/>
  </r>
  <r>
    <s v="WK"/>
    <s v="MARY"/>
    <x v="0"/>
    <n v="0"/>
    <n v="0"/>
    <n v="0"/>
    <n v="0"/>
    <n v="0"/>
    <n v="0"/>
    <n v="39949"/>
    <n v="1026"/>
    <n v="384"/>
    <n v="39949"/>
  </r>
  <r>
    <s v="WK"/>
    <s v="MERCURY"/>
    <x v="1"/>
    <n v="0"/>
    <n v="0"/>
    <n v="0"/>
    <n v="0"/>
    <n v="0"/>
    <n v="0"/>
    <n v="148302"/>
    <n v="2005"/>
    <n v="261"/>
    <n v="148302"/>
  </r>
  <r>
    <s v="WK"/>
    <s v="Miller/Hayden Trolley"/>
    <x v="5"/>
    <n v="0"/>
    <n v="0"/>
    <n v="0"/>
    <n v="0"/>
    <n v="0"/>
    <n v="0"/>
    <n v="56452"/>
    <n v="1173"/>
    <n v="317"/>
    <n v="56452"/>
  </r>
  <r>
    <s v="WK"/>
    <s v="Mustang (MSTG)"/>
    <x v="5"/>
    <n v="0"/>
    <n v="0"/>
    <n v="0"/>
    <n v="0"/>
    <n v="0"/>
    <n v="0"/>
    <n v="31806"/>
    <n v="910"/>
    <n v="197"/>
    <n v="31806"/>
  </r>
  <r>
    <s v="WK"/>
    <s v="POGO"/>
    <x v="12"/>
    <n v="0"/>
    <n v="0"/>
    <n v="0"/>
    <n v="0"/>
    <n v="0"/>
    <n v="0"/>
    <n v="0"/>
    <n v="0"/>
    <n v="0"/>
    <n v="0"/>
  </r>
  <r>
    <s v="WK"/>
    <s v="Saturn"/>
    <x v="1"/>
    <n v="0"/>
    <n v="0"/>
    <n v="0"/>
    <n v="0"/>
    <n v="0"/>
    <n v="0"/>
    <n v="29231"/>
    <n v="427"/>
    <n v="159"/>
    <n v="29231"/>
  </r>
  <r>
    <s v="WK"/>
    <s v="SMART"/>
    <x v="0"/>
    <n v="0"/>
    <n v="0"/>
    <n v="0"/>
    <n v="0"/>
    <n v="0"/>
    <n v="0"/>
    <n v="47171"/>
    <n v="528"/>
    <n v="648"/>
    <n v="47171"/>
  </r>
  <r>
    <s v="WK"/>
    <s v="VENUS"/>
    <x v="1"/>
    <n v="0"/>
    <n v="0"/>
    <n v="0"/>
    <n v="0"/>
    <n v="0"/>
    <n v="0"/>
    <n v="94609"/>
    <n v="1513"/>
    <n v="382"/>
    <n v="94609"/>
  </r>
  <r>
    <s v="WK"/>
    <s v="ZOOM "/>
    <x v="2"/>
    <n v="0"/>
    <n v="0"/>
    <n v="0"/>
    <n v="0"/>
    <n v="0"/>
    <n v="0"/>
    <n v="0"/>
    <n v="878"/>
    <n v="484"/>
    <n v="54164"/>
  </r>
  <r>
    <s v="WK"/>
    <s v="ZOOM "/>
    <x v="4"/>
    <n v="0"/>
    <n v="0"/>
    <n v="0"/>
    <n v="0"/>
    <n v="0"/>
    <n v="0"/>
    <n v="0"/>
    <n v="315"/>
    <n v="241"/>
    <n v="16970"/>
  </r>
  <r>
    <s v="WK"/>
    <s v="ZOOM "/>
    <x v="3"/>
    <n v="0"/>
    <n v="0"/>
    <n v="0"/>
    <n v="0"/>
    <n v="0"/>
    <n v="0"/>
    <n v="0"/>
    <n v="241"/>
    <n v="80"/>
    <n v="14891"/>
  </r>
  <r>
    <s v="WK"/>
    <s v="Valley Metro Rail"/>
    <x v="6"/>
    <n v="1331"/>
    <n v="0"/>
    <n v="2719"/>
    <n v="10436"/>
    <n v="17764"/>
    <n v="584"/>
    <n v="7367"/>
    <n v="0"/>
    <n v="0"/>
    <n v="853127"/>
  </r>
  <r>
    <s v="WK"/>
    <s v="Valley Metro Rail"/>
    <x v="0"/>
    <n v="3815"/>
    <n v="0"/>
    <n v="4862"/>
    <n v="38450"/>
    <n v="64256"/>
    <n v="3327"/>
    <n v="25736"/>
    <n v="0"/>
    <n v="0"/>
    <n v="2983872"/>
  </r>
  <r>
    <s v="WK"/>
    <s v="Valley Metro Rail"/>
    <x v="1"/>
    <n v="1706"/>
    <n v="0"/>
    <n v="2420"/>
    <n v="11248"/>
    <n v="19101"/>
    <n v="1042"/>
    <n v="7970"/>
    <n v="0"/>
    <n v="0"/>
    <n v="923159"/>
  </r>
  <r>
    <s v="SA"/>
    <n v="0"/>
    <x v="0"/>
    <n v="27"/>
    <n v="0"/>
    <n v="4"/>
    <n v="3573"/>
    <n v="1911"/>
    <n v="0"/>
    <n v="24282"/>
    <n v="1295"/>
    <n v="436"/>
    <n v="29797"/>
  </r>
  <r>
    <s v="SA"/>
    <s v="0a"/>
    <x v="0"/>
    <n v="4"/>
    <n v="0"/>
    <n v="2"/>
    <n v="872"/>
    <n v="1285"/>
    <n v="0"/>
    <n v="15393"/>
    <n v="634"/>
    <n v="257"/>
    <n v="17556"/>
  </r>
  <r>
    <s v="SA"/>
    <n v="1"/>
    <x v="0"/>
    <n v="30"/>
    <n v="0"/>
    <n v="1"/>
    <n v="1159"/>
    <n v="234"/>
    <n v="0"/>
    <n v="7490"/>
    <n v="431"/>
    <n v="80"/>
    <n v="8914"/>
  </r>
  <r>
    <s v="SA"/>
    <n v="1"/>
    <x v="1"/>
    <n v="7"/>
    <n v="0"/>
    <n v="0"/>
    <n v="126"/>
    <n v="11"/>
    <n v="0"/>
    <n v="1017"/>
    <n v="79"/>
    <n v="5"/>
    <n v="1161"/>
  </r>
  <r>
    <s v="SA"/>
    <n v="3"/>
    <x v="2"/>
    <n v="3"/>
    <n v="0"/>
    <n v="0"/>
    <n v="358"/>
    <n v="111"/>
    <n v="0"/>
    <n v="1196"/>
    <n v="111.0233260817017"/>
    <n v="21"/>
    <n v="1668"/>
  </r>
  <r>
    <s v="SA"/>
    <n v="3"/>
    <x v="0"/>
    <n v="55"/>
    <n v="0"/>
    <n v="11"/>
    <n v="8778"/>
    <n v="2276"/>
    <n v="0"/>
    <n v="45821"/>
    <n v="1884.9354604786081"/>
    <n v="643"/>
    <n v="56941"/>
  </r>
  <r>
    <s v="SA"/>
    <n v="3"/>
    <x v="3"/>
    <n v="6"/>
    <n v="0"/>
    <n v="1"/>
    <n v="395"/>
    <n v="129"/>
    <n v="0"/>
    <n v="1872"/>
    <n v="162.04121343969061"/>
    <n v="14"/>
    <n v="2403"/>
  </r>
  <r>
    <s v="SA"/>
    <n v="7"/>
    <x v="0"/>
    <n v="6"/>
    <n v="0"/>
    <n v="9"/>
    <n v="7610"/>
    <n v="1838"/>
    <n v="0"/>
    <n v="53000"/>
    <n v="2707"/>
    <n v="921"/>
    <n v="62463"/>
  </r>
  <r>
    <s v="SA"/>
    <n v="8"/>
    <x v="0"/>
    <n v="429"/>
    <n v="0"/>
    <n v="66"/>
    <n v="3244"/>
    <n v="1630"/>
    <n v="1"/>
    <n v="34958"/>
    <n v="1742"/>
    <n v="820"/>
    <n v="40328"/>
  </r>
  <r>
    <s v="SA"/>
    <n v="10"/>
    <x v="0"/>
    <n v="50"/>
    <n v="0"/>
    <n v="3"/>
    <n v="1417"/>
    <n v="416"/>
    <n v="0"/>
    <n v="10183"/>
    <n v="375"/>
    <n v="204"/>
    <n v="12069"/>
  </r>
  <r>
    <s v="SA"/>
    <n v="12"/>
    <x v="0"/>
    <n v="8"/>
    <n v="0"/>
    <n v="4"/>
    <n v="3272"/>
    <n v="870"/>
    <n v="0"/>
    <n v="15293"/>
    <n v="738"/>
    <n v="175"/>
    <n v="19447"/>
  </r>
  <r>
    <s v="SA"/>
    <n v="13"/>
    <x v="0"/>
    <n v="50"/>
    <n v="0"/>
    <n v="12"/>
    <n v="2157"/>
    <n v="666"/>
    <n v="1"/>
    <n v="18857"/>
    <n v="915"/>
    <n v="161"/>
    <n v="21743"/>
  </r>
  <r>
    <s v="SA"/>
    <n v="15"/>
    <x v="0"/>
    <n v="19"/>
    <n v="0"/>
    <n v="4"/>
    <n v="2861"/>
    <n v="679"/>
    <n v="1"/>
    <n v="14578"/>
    <n v="793"/>
    <n v="355"/>
    <n v="18142"/>
  </r>
  <r>
    <s v="SA"/>
    <n v="16"/>
    <x v="0"/>
    <n v="108"/>
    <n v="0"/>
    <n v="12"/>
    <n v="9418"/>
    <n v="2571"/>
    <n v="1"/>
    <n v="48247"/>
    <n v="2453"/>
    <n v="729"/>
    <n v="60357"/>
  </r>
  <r>
    <s v="SA"/>
    <n v="17"/>
    <x v="2"/>
    <n v="2"/>
    <n v="0"/>
    <n v="1"/>
    <n v="426"/>
    <n v="168"/>
    <n v="0"/>
    <n v="1797"/>
    <n v="105"/>
    <n v="19"/>
    <n v="2394"/>
  </r>
  <r>
    <s v="SA"/>
    <n v="17"/>
    <x v="4"/>
    <n v="1"/>
    <n v="0"/>
    <n v="1"/>
    <n v="196"/>
    <n v="48"/>
    <n v="0"/>
    <n v="865"/>
    <n v="77"/>
    <n v="11"/>
    <n v="1111"/>
  </r>
  <r>
    <s v="SA"/>
    <n v="17"/>
    <x v="0"/>
    <n v="20"/>
    <n v="0"/>
    <n v="33"/>
    <n v="8149"/>
    <n v="3747"/>
    <n v="2"/>
    <n v="68871"/>
    <n v="2942"/>
    <n v="811"/>
    <n v="80822"/>
  </r>
  <r>
    <s v="SA"/>
    <n v="17"/>
    <x v="5"/>
    <n v="3"/>
    <n v="0"/>
    <n v="4"/>
    <n v="588"/>
    <n v="198"/>
    <n v="0"/>
    <n v="4444"/>
    <n v="223"/>
    <n v="36"/>
    <n v="5237"/>
  </r>
  <r>
    <s v="SA"/>
    <n v="17"/>
    <x v="3"/>
    <n v="0"/>
    <n v="0"/>
    <n v="4"/>
    <n v="233"/>
    <n v="92"/>
    <n v="0"/>
    <n v="2455"/>
    <n v="144"/>
    <n v="13"/>
    <n v="2784"/>
  </r>
  <r>
    <s v="SA"/>
    <n v="19"/>
    <x v="0"/>
    <n v="3838"/>
    <n v="0"/>
    <n v="172"/>
    <n v="13039"/>
    <n v="3694"/>
    <n v="0"/>
    <n v="97260"/>
    <n v="4409"/>
    <n v="1215"/>
    <n v="118003"/>
  </r>
  <r>
    <s v="SA"/>
    <n v="27"/>
    <x v="0"/>
    <n v="11"/>
    <n v="0"/>
    <n v="21"/>
    <n v="10770"/>
    <n v="1825"/>
    <n v="0"/>
    <n v="55994"/>
    <n v="2498"/>
    <n v="819"/>
    <n v="68621"/>
  </r>
  <r>
    <s v="SA"/>
    <n v="28"/>
    <x v="0"/>
    <n v="7"/>
    <n v="0"/>
    <n v="2"/>
    <n v="1274"/>
    <n v="175"/>
    <n v="0"/>
    <n v="8870"/>
    <n v="427"/>
    <n v="79"/>
    <n v="10328"/>
  </r>
  <r>
    <s v="SA"/>
    <n v="29"/>
    <x v="0"/>
    <n v="19"/>
    <n v="0"/>
    <n v="8"/>
    <n v="7151"/>
    <n v="3878"/>
    <n v="1"/>
    <n v="58623"/>
    <n v="2571"/>
    <n v="762"/>
    <n v="69680"/>
  </r>
  <r>
    <s v="SA"/>
    <n v="29"/>
    <x v="5"/>
    <n v="1"/>
    <n v="0"/>
    <n v="0"/>
    <n v="423"/>
    <n v="220"/>
    <n v="1"/>
    <n v="4250"/>
    <n v="208"/>
    <n v="25"/>
    <n v="4895"/>
  </r>
  <r>
    <s v="SA"/>
    <n v="30"/>
    <x v="6"/>
    <n v="0"/>
    <n v="0"/>
    <n v="0"/>
    <n v="71"/>
    <n v="0"/>
    <n v="0"/>
    <n v="13810.099337748339"/>
    <n v="833.0198675496689"/>
    <n v="156.5298013245033"/>
    <n v="13881"/>
  </r>
  <r>
    <s v="SA"/>
    <n v="30"/>
    <x v="0"/>
    <n v="3"/>
    <n v="0"/>
    <n v="0"/>
    <n v="29"/>
    <n v="7"/>
    <n v="0"/>
    <n v="3728.366445916115"/>
    <n v="144.33995584988961"/>
    <n v="17.50993377483444"/>
    <n v="3767"/>
  </r>
  <r>
    <s v="SA"/>
    <n v="30"/>
    <x v="1"/>
    <n v="1"/>
    <n v="0"/>
    <n v="2"/>
    <n v="60"/>
    <n v="4"/>
    <n v="0"/>
    <n v="8707.5342163355417"/>
    <n v="325.64017660044146"/>
    <n v="34.960264900662253"/>
    <n v="8775"/>
  </r>
  <r>
    <s v="SA"/>
    <n v="32"/>
    <x v="0"/>
    <n v="121"/>
    <n v="0"/>
    <n v="15"/>
    <n v="7013"/>
    <n v="2191"/>
    <n v="1"/>
    <n v="25232"/>
    <n v="1206"/>
    <n v="454"/>
    <n v="34573"/>
  </r>
  <r>
    <s v="SA"/>
    <n v="32"/>
    <x v="1"/>
    <n v="1"/>
    <n v="0"/>
    <n v="1"/>
    <n v="545"/>
    <n v="100"/>
    <n v="1"/>
    <n v="1973"/>
    <n v="77"/>
    <n v="25"/>
    <n v="2621"/>
  </r>
  <r>
    <s v="SA"/>
    <n v="35"/>
    <x v="0"/>
    <n v="193"/>
    <n v="0"/>
    <n v="13"/>
    <n v="10385"/>
    <n v="1526"/>
    <n v="1"/>
    <n v="82390"/>
    <n v="4004"/>
    <n v="1202"/>
    <n v="94508"/>
  </r>
  <r>
    <s v="SA"/>
    <n v="39"/>
    <x v="0"/>
    <n v="17"/>
    <n v="0"/>
    <n v="1"/>
    <n v="331"/>
    <n v="277"/>
    <n v="0"/>
    <n v="4268"/>
    <n v="167"/>
    <n v="8"/>
    <n v="4894"/>
  </r>
  <r>
    <s v="SA"/>
    <n v="40"/>
    <x v="6"/>
    <n v="10"/>
    <n v="0"/>
    <n v="1"/>
    <n v="7"/>
    <n v="5"/>
    <n v="0"/>
    <n v="48804"/>
    <n v="3106"/>
    <n v="586"/>
    <n v="48827"/>
  </r>
  <r>
    <s v="SA"/>
    <n v="40"/>
    <x v="1"/>
    <n v="1"/>
    <n v="0"/>
    <n v="1"/>
    <n v="26"/>
    <n v="0"/>
    <n v="0"/>
    <n v="850"/>
    <n v="57"/>
    <n v="6"/>
    <n v="878"/>
  </r>
  <r>
    <s v="SA"/>
    <n v="41"/>
    <x v="2"/>
    <n v="1"/>
    <n v="0"/>
    <n v="0"/>
    <n v="145"/>
    <n v="40"/>
    <n v="0"/>
    <n v="1178.0143281051292"/>
    <n v="79.014328105129294"/>
    <n v="11"/>
    <n v="1364"/>
  </r>
  <r>
    <s v="SA"/>
    <n v="41"/>
    <x v="0"/>
    <n v="33"/>
    <n v="0"/>
    <n v="19"/>
    <n v="10135"/>
    <n v="3680"/>
    <n v="0"/>
    <n v="67004.940568037302"/>
    <n v="2868.9405680373038"/>
    <n v="774"/>
    <n v="80872"/>
  </r>
  <r>
    <s v="SA"/>
    <n v="41"/>
    <x v="5"/>
    <n v="2"/>
    <n v="0"/>
    <n v="2"/>
    <n v="592"/>
    <n v="202"/>
    <n v="0"/>
    <n v="3499.045103857567"/>
    <n v="198.0451038575668"/>
    <n v="30"/>
    <n v="4297"/>
  </r>
  <r>
    <s v="SA"/>
    <n v="43"/>
    <x v="7"/>
    <n v="5"/>
    <n v="0"/>
    <n v="1"/>
    <n v="1222"/>
    <n v="211"/>
    <n v="0"/>
    <n v="7683"/>
    <n v="337"/>
    <n v="64"/>
    <n v="9122"/>
  </r>
  <r>
    <s v="SA"/>
    <n v="43"/>
    <x v="0"/>
    <n v="11"/>
    <n v="0"/>
    <n v="3"/>
    <n v="3849"/>
    <n v="760"/>
    <n v="0"/>
    <n v="27519"/>
    <n v="1314"/>
    <n v="219"/>
    <n v="32142"/>
  </r>
  <r>
    <s v="SA"/>
    <n v="44"/>
    <x v="8"/>
    <n v="0"/>
    <n v="0"/>
    <n v="0"/>
    <n v="128"/>
    <n v="60"/>
    <n v="0"/>
    <n v="484"/>
    <n v="47"/>
    <n v="0"/>
    <n v="672"/>
  </r>
  <r>
    <s v="SA"/>
    <n v="44"/>
    <x v="0"/>
    <n v="63"/>
    <n v="0"/>
    <n v="3"/>
    <n v="8074"/>
    <n v="2797"/>
    <n v="0"/>
    <n v="34335"/>
    <n v="1274"/>
    <n v="401"/>
    <n v="45272"/>
  </r>
  <r>
    <s v="SA"/>
    <n v="45"/>
    <x v="6"/>
    <n v="7"/>
    <n v="0"/>
    <n v="1"/>
    <n v="9"/>
    <n v="0"/>
    <n v="0"/>
    <n v="10530"/>
    <n v="631"/>
    <n v="97"/>
    <n v="10547"/>
  </r>
  <r>
    <s v="SA"/>
    <n v="45"/>
    <x v="0"/>
    <n v="3"/>
    <n v="0"/>
    <n v="2"/>
    <n v="758"/>
    <n v="5"/>
    <n v="0"/>
    <n v="14104"/>
    <n v="726"/>
    <n v="320"/>
    <n v="14872"/>
  </r>
  <r>
    <s v="SA"/>
    <n v="45"/>
    <x v="1"/>
    <n v="0"/>
    <n v="0"/>
    <n v="1"/>
    <n v="417"/>
    <n v="3"/>
    <n v="0"/>
    <n v="12528"/>
    <n v="606"/>
    <n v="88"/>
    <n v="12949"/>
  </r>
  <r>
    <s v="SA"/>
    <n v="48"/>
    <x v="0"/>
    <n v="0"/>
    <n v="0"/>
    <n v="0"/>
    <n v="0"/>
    <n v="0"/>
    <n v="0"/>
    <n v="1179"/>
    <n v="37"/>
    <n v="4"/>
    <n v="1179"/>
  </r>
  <r>
    <s v="SA"/>
    <n v="48"/>
    <x v="1"/>
    <n v="1"/>
    <n v="0"/>
    <n v="0"/>
    <n v="3"/>
    <n v="0"/>
    <n v="0"/>
    <n v="5274"/>
    <n v="184"/>
    <n v="36"/>
    <n v="5278"/>
  </r>
  <r>
    <s v="SA"/>
    <n v="50"/>
    <x v="7"/>
    <n v="0"/>
    <n v="0"/>
    <n v="0"/>
    <n v="798.67892249527404"/>
    <n v="172"/>
    <n v="0"/>
    <n v="3934"/>
    <n v="218"/>
    <n v="58"/>
    <n v="4905"/>
  </r>
  <r>
    <s v="SA"/>
    <n v="50"/>
    <x v="0"/>
    <n v="21"/>
    <n v="0"/>
    <n v="6"/>
    <n v="12198"/>
    <n v="2664"/>
    <n v="2"/>
    <n v="61762"/>
    <n v="2651"/>
    <n v="919"/>
    <n v="76653"/>
  </r>
  <r>
    <s v="SA"/>
    <n v="50"/>
    <x v="5"/>
    <n v="0"/>
    <n v="0"/>
    <n v="0"/>
    <n v="681.64461247637098"/>
    <n v="119"/>
    <n v="0"/>
    <n v="4786"/>
    <n v="180"/>
    <n v="54"/>
    <n v="5587"/>
  </r>
  <r>
    <s v="SA"/>
    <n v="51"/>
    <x v="7"/>
    <n v="2"/>
    <n v="0"/>
    <n v="1"/>
    <n v="1730"/>
    <n v="630"/>
    <n v="0"/>
    <n v="7561"/>
    <n v="391"/>
    <n v="83"/>
    <n v="9924"/>
  </r>
  <r>
    <s v="SA"/>
    <n v="51"/>
    <x v="9"/>
    <n v="0"/>
    <n v="0"/>
    <n v="0"/>
    <n v="468"/>
    <n v="313"/>
    <n v="0"/>
    <n v="3873"/>
    <n v="167"/>
    <n v="43"/>
    <n v="4654"/>
  </r>
  <r>
    <s v="SA"/>
    <n v="51"/>
    <x v="0"/>
    <n v="6"/>
    <n v="0"/>
    <n v="3"/>
    <n v="4218"/>
    <n v="2020"/>
    <n v="0"/>
    <n v="23135"/>
    <n v="1021"/>
    <n v="173"/>
    <n v="29382"/>
  </r>
  <r>
    <s v="SA"/>
    <n v="52"/>
    <x v="0"/>
    <n v="4"/>
    <n v="0"/>
    <n v="5"/>
    <n v="1073"/>
    <n v="359"/>
    <n v="0"/>
    <n v="6233"/>
    <n v="338"/>
    <n v="77"/>
    <n v="7674"/>
  </r>
  <r>
    <s v="SA"/>
    <n v="56"/>
    <x v="10"/>
    <n v="0"/>
    <n v="0"/>
    <n v="0"/>
    <n v="0"/>
    <n v="0"/>
    <n v="0"/>
    <n v="322"/>
    <n v="28"/>
    <n v="4"/>
    <n v="322"/>
  </r>
  <r>
    <s v="SA"/>
    <n v="56"/>
    <x v="11"/>
    <n v="0"/>
    <n v="0"/>
    <n v="0"/>
    <n v="15"/>
    <n v="0"/>
    <n v="0"/>
    <n v="2810"/>
    <n v="69"/>
    <n v="48"/>
    <n v="2825"/>
  </r>
  <r>
    <s v="SA"/>
    <n v="56"/>
    <x v="0"/>
    <n v="0"/>
    <n v="0"/>
    <n v="1"/>
    <n v="2"/>
    <n v="0"/>
    <n v="0"/>
    <n v="2353"/>
    <n v="86"/>
    <n v="18"/>
    <n v="2356"/>
  </r>
  <r>
    <s v="SA"/>
    <n v="56"/>
    <x v="1"/>
    <n v="0"/>
    <n v="0"/>
    <n v="0"/>
    <n v="76"/>
    <n v="2"/>
    <n v="0"/>
    <n v="20015"/>
    <n v="838"/>
    <n v="137"/>
    <n v="20093"/>
  </r>
  <r>
    <s v="SA"/>
    <n v="59"/>
    <x v="7"/>
    <n v="0"/>
    <n v="0"/>
    <n v="0"/>
    <n v="944"/>
    <n v="375"/>
    <n v="0"/>
    <n v="13566"/>
    <n v="484"/>
    <n v="133"/>
    <n v="14885"/>
  </r>
  <r>
    <s v="SA"/>
    <n v="59"/>
    <x v="0"/>
    <n v="0"/>
    <n v="0"/>
    <n v="0"/>
    <n v="724"/>
    <n v="435"/>
    <n v="0"/>
    <n v="8445"/>
    <n v="372"/>
    <n v="69"/>
    <n v="9604"/>
  </r>
  <r>
    <s v="SA"/>
    <n v="60"/>
    <x v="7"/>
    <n v="83"/>
    <n v="0"/>
    <n v="9"/>
    <n v="643"/>
    <n v="439"/>
    <n v="0"/>
    <n v="6323"/>
    <n v="283"/>
    <n v="61"/>
    <n v="7497"/>
  </r>
  <r>
    <s v="SA"/>
    <n v="60"/>
    <x v="0"/>
    <n v="277"/>
    <n v="0"/>
    <n v="17"/>
    <n v="2606"/>
    <n v="2125"/>
    <n v="0"/>
    <n v="25603"/>
    <n v="929"/>
    <n v="353"/>
    <n v="30628"/>
  </r>
  <r>
    <s v="SA"/>
    <n v="61"/>
    <x v="6"/>
    <n v="2"/>
    <n v="0"/>
    <n v="1"/>
    <n v="102"/>
    <n v="4"/>
    <n v="0"/>
    <n v="28562"/>
    <n v="1638"/>
    <n v="298"/>
    <n v="28671"/>
  </r>
  <r>
    <s v="SA"/>
    <n v="61"/>
    <x v="0"/>
    <n v="1"/>
    <n v="0"/>
    <n v="0"/>
    <n v="51"/>
    <n v="6"/>
    <n v="0"/>
    <n v="24661"/>
    <n v="1227"/>
    <n v="283"/>
    <n v="24719"/>
  </r>
  <r>
    <s v="SA"/>
    <n v="61"/>
    <x v="1"/>
    <n v="0"/>
    <n v="0"/>
    <n v="0"/>
    <n v="44"/>
    <n v="2"/>
    <n v="0"/>
    <n v="15137"/>
    <n v="733"/>
    <n v="119"/>
    <n v="15183"/>
  </r>
  <r>
    <s v="SA"/>
    <n v="62"/>
    <x v="1"/>
    <n v="2"/>
    <n v="0"/>
    <n v="1"/>
    <n v="9"/>
    <n v="4"/>
    <n v="0"/>
    <n v="13781"/>
    <n v="371"/>
    <n v="90"/>
    <n v="13797"/>
  </r>
  <r>
    <s v="SA"/>
    <n v="65"/>
    <x v="1"/>
    <n v="0"/>
    <n v="0"/>
    <n v="0"/>
    <n v="39"/>
    <n v="5"/>
    <n v="0"/>
    <n v="5596"/>
    <n v="140"/>
    <n v="73"/>
    <n v="5640"/>
  </r>
  <r>
    <s v="SA"/>
    <n v="66"/>
    <x v="10"/>
    <n v="0"/>
    <n v="0"/>
    <n v="0"/>
    <n v="8"/>
    <n v="1"/>
    <n v="0"/>
    <n v="1180"/>
    <n v="60"/>
    <n v="7"/>
    <n v="1189"/>
  </r>
  <r>
    <s v="SA"/>
    <n v="66"/>
    <x v="9"/>
    <n v="0"/>
    <n v="0"/>
    <n v="0"/>
    <n v="3"/>
    <n v="4"/>
    <n v="0"/>
    <n v="1602"/>
    <n v="70"/>
    <n v="22"/>
    <n v="1609"/>
  </r>
  <r>
    <s v="SA"/>
    <n v="66"/>
    <x v="1"/>
    <n v="0"/>
    <n v="0"/>
    <n v="0"/>
    <n v="89"/>
    <n v="6"/>
    <n v="0"/>
    <n v="6970"/>
    <n v="284"/>
    <n v="82"/>
    <n v="7065"/>
  </r>
  <r>
    <s v="SA"/>
    <n v="67"/>
    <x v="7"/>
    <n v="128"/>
    <n v="0"/>
    <n v="4"/>
    <n v="1690"/>
    <n v="442"/>
    <n v="0"/>
    <n v="8475"/>
    <n v="476"/>
    <n v="65"/>
    <n v="10739"/>
  </r>
  <r>
    <s v="SA"/>
    <n v="67"/>
    <x v="12"/>
    <n v="22"/>
    <n v="0"/>
    <n v="0"/>
    <n v="205"/>
    <n v="44"/>
    <n v="0"/>
    <n v="934"/>
    <n v="70"/>
    <n v="11"/>
    <n v="1205"/>
  </r>
  <r>
    <s v="SA"/>
    <n v="67"/>
    <x v="0"/>
    <n v="127"/>
    <n v="0"/>
    <n v="13"/>
    <n v="1803"/>
    <n v="787"/>
    <n v="0"/>
    <n v="9936"/>
    <n v="428"/>
    <n v="73"/>
    <n v="12666"/>
  </r>
  <r>
    <s v="SA"/>
    <n v="70"/>
    <x v="7"/>
    <n v="60"/>
    <n v="0"/>
    <n v="3"/>
    <n v="2749"/>
    <n v="1495"/>
    <n v="0"/>
    <n v="14285"/>
    <n v="948"/>
    <n v="212"/>
    <n v="18592"/>
  </r>
  <r>
    <s v="SA"/>
    <n v="70"/>
    <x v="0"/>
    <n v="395"/>
    <n v="0"/>
    <n v="21"/>
    <n v="8434"/>
    <n v="4999"/>
    <n v="0"/>
    <n v="52888"/>
    <n v="2978"/>
    <n v="880"/>
    <n v="66737"/>
  </r>
  <r>
    <s v="SA"/>
    <n v="72"/>
    <x v="10"/>
    <n v="1"/>
    <n v="0"/>
    <n v="2"/>
    <n v="111"/>
    <n v="2"/>
    <n v="0"/>
    <n v="15051"/>
    <n v="691"/>
    <n v="90"/>
    <n v="15167"/>
  </r>
  <r>
    <s v="SA"/>
    <n v="72"/>
    <x v="8"/>
    <n v="0"/>
    <n v="0"/>
    <n v="0"/>
    <n v="12"/>
    <n v="0"/>
    <n v="0"/>
    <n v="246"/>
    <n v="12"/>
    <n v="1"/>
    <n v="258"/>
  </r>
  <r>
    <s v="SA"/>
    <n v="72"/>
    <x v="0"/>
    <n v="1"/>
    <n v="0"/>
    <n v="0"/>
    <n v="106"/>
    <n v="0"/>
    <n v="0"/>
    <n v="3067"/>
    <n v="144"/>
    <n v="22"/>
    <n v="3174"/>
  </r>
  <r>
    <s v="SA"/>
    <n v="72"/>
    <x v="5"/>
    <n v="2"/>
    <n v="0"/>
    <n v="4"/>
    <n v="506"/>
    <n v="7"/>
    <n v="0"/>
    <n v="15463"/>
    <n v="629"/>
    <n v="111"/>
    <n v="15982"/>
  </r>
  <r>
    <s v="SA"/>
    <n v="72"/>
    <x v="1"/>
    <n v="3"/>
    <n v="0"/>
    <n v="1"/>
    <n v="651"/>
    <n v="3"/>
    <n v="0"/>
    <n v="24136"/>
    <n v="1175"/>
    <n v="198"/>
    <n v="24794"/>
  </r>
  <r>
    <s v="SA"/>
    <n v="75"/>
    <x v="0"/>
    <n v="90"/>
    <n v="0"/>
    <n v="6"/>
    <n v="1870"/>
    <n v="514"/>
    <n v="0"/>
    <n v="8839"/>
    <n v="333"/>
    <n v="75"/>
    <n v="11319"/>
  </r>
  <r>
    <s v="SA"/>
    <n v="77"/>
    <x v="6"/>
    <n v="2"/>
    <n v="0"/>
    <n v="0"/>
    <n v="25"/>
    <n v="0"/>
    <n v="0"/>
    <n v="1005.6363913441024"/>
    <n v="66.083206339530633"/>
    <n v="5"/>
    <n v="1033"/>
  </r>
  <r>
    <s v="SA"/>
    <n v="77"/>
    <x v="0"/>
    <n v="2"/>
    <n v="0"/>
    <n v="2"/>
    <n v="340"/>
    <n v="12"/>
    <n v="0"/>
    <n v="20596.09448338921"/>
    <n v="720.73361779945139"/>
    <n v="188"/>
    <n v="20952"/>
  </r>
  <r>
    <s v="SA"/>
    <n v="77"/>
    <x v="1"/>
    <n v="2"/>
    <n v="0"/>
    <n v="2"/>
    <n v="141"/>
    <n v="2"/>
    <n v="0"/>
    <n v="10818.26912526669"/>
    <n v="291.18317586101801"/>
    <n v="118"/>
    <n v="10965"/>
  </r>
  <r>
    <s v="SA"/>
    <n v="80"/>
    <x v="7"/>
    <n v="13"/>
    <n v="0"/>
    <n v="0"/>
    <n v="779"/>
    <n v="268"/>
    <n v="0"/>
    <n v="4202"/>
    <n v="128"/>
    <n v="48"/>
    <n v="5262"/>
  </r>
  <r>
    <s v="SA"/>
    <n v="80"/>
    <x v="8"/>
    <n v="2"/>
    <n v="0"/>
    <n v="1"/>
    <n v="84"/>
    <n v="17"/>
    <n v="0"/>
    <n v="345"/>
    <n v="14"/>
    <n v="1"/>
    <n v="449"/>
  </r>
  <r>
    <s v="SA"/>
    <n v="80"/>
    <x v="0"/>
    <n v="67"/>
    <n v="0"/>
    <n v="3"/>
    <n v="4037"/>
    <n v="1355"/>
    <n v="0"/>
    <n v="18734"/>
    <n v="890"/>
    <n v="168"/>
    <n v="24196"/>
  </r>
  <r>
    <s v="SA"/>
    <n v="80"/>
    <x v="5"/>
    <n v="8"/>
    <n v="0"/>
    <n v="0"/>
    <n v="743"/>
    <n v="205"/>
    <n v="0"/>
    <n v="3079"/>
    <n v="200"/>
    <n v="14"/>
    <n v="4035"/>
  </r>
  <r>
    <s v="SA"/>
    <n v="81"/>
    <x v="10"/>
    <n v="0"/>
    <n v="0"/>
    <n v="0"/>
    <n v="152"/>
    <n v="0"/>
    <n v="0"/>
    <n v="1022"/>
    <n v="56"/>
    <n v="6"/>
    <n v="1174"/>
  </r>
  <r>
    <s v="SA"/>
    <n v="81"/>
    <x v="13"/>
    <n v="0"/>
    <n v="0"/>
    <n v="0"/>
    <n v="11"/>
    <n v="0"/>
    <n v="0"/>
    <n v="165"/>
    <n v="16"/>
    <n v="2"/>
    <n v="176"/>
  </r>
  <r>
    <s v="SA"/>
    <n v="81"/>
    <x v="5"/>
    <n v="1"/>
    <n v="0"/>
    <n v="1"/>
    <n v="554"/>
    <n v="5"/>
    <n v="0"/>
    <n v="8357"/>
    <n v="426"/>
    <n v="61"/>
    <n v="8918"/>
  </r>
  <r>
    <s v="SA"/>
    <n v="81"/>
    <x v="1"/>
    <n v="1"/>
    <n v="0"/>
    <n v="0"/>
    <n v="1035"/>
    <n v="5"/>
    <n v="0"/>
    <n v="15344"/>
    <n v="743"/>
    <n v="140"/>
    <n v="16385"/>
  </r>
  <r>
    <s v="SA"/>
    <n v="83"/>
    <x v="7"/>
    <n v="64"/>
    <n v="0"/>
    <n v="0"/>
    <n v="349"/>
    <n v="99"/>
    <n v="0"/>
    <n v="1996"/>
    <n v="113"/>
    <n v="23"/>
    <n v="2508"/>
  </r>
  <r>
    <s v="SA"/>
    <n v="83"/>
    <x v="12"/>
    <n v="57"/>
    <n v="0"/>
    <n v="8"/>
    <n v="362"/>
    <n v="171"/>
    <n v="0"/>
    <n v="1994"/>
    <n v="128"/>
    <n v="22"/>
    <n v="2592"/>
  </r>
  <r>
    <s v="SA"/>
    <n v="83"/>
    <x v="0"/>
    <n v="137"/>
    <n v="0"/>
    <n v="8"/>
    <n v="1461"/>
    <n v="329"/>
    <n v="0"/>
    <n v="6240"/>
    <n v="315"/>
    <n v="35"/>
    <n v="8175"/>
  </r>
  <r>
    <s v="SA"/>
    <n v="90"/>
    <x v="7"/>
    <n v="4"/>
    <n v="0"/>
    <n v="2"/>
    <n v="1022"/>
    <n v="305"/>
    <n v="0"/>
    <n v="5416"/>
    <n v="232"/>
    <n v="49"/>
    <n v="6749"/>
  </r>
  <r>
    <s v="SA"/>
    <n v="90"/>
    <x v="0"/>
    <n v="8"/>
    <n v="0"/>
    <n v="9"/>
    <n v="5146"/>
    <n v="1902"/>
    <n v="1"/>
    <n v="38335"/>
    <n v="2006"/>
    <n v="414"/>
    <n v="45401"/>
  </r>
  <r>
    <s v="SA"/>
    <n v="96"/>
    <x v="10"/>
    <n v="0"/>
    <n v="0"/>
    <n v="0"/>
    <n v="21"/>
    <n v="1"/>
    <n v="0"/>
    <n v="2057"/>
    <n v="149"/>
    <n v="20"/>
    <n v="2079"/>
  </r>
  <r>
    <s v="SA"/>
    <n v="96"/>
    <x v="6"/>
    <n v="2"/>
    <n v="0"/>
    <n v="0"/>
    <n v="785"/>
    <n v="79"/>
    <n v="0"/>
    <n v="25461"/>
    <n v="1339"/>
    <n v="326"/>
    <n v="26327"/>
  </r>
  <r>
    <s v="SA"/>
    <n v="104"/>
    <x v="6"/>
    <n v="1"/>
    <n v="0"/>
    <n v="1"/>
    <n v="21"/>
    <n v="0"/>
    <n v="0"/>
    <n v="10334"/>
    <n v="381"/>
    <n v="101"/>
    <n v="10357"/>
  </r>
  <r>
    <s v="SA"/>
    <n v="106"/>
    <x v="7"/>
    <n v="4"/>
    <n v="0"/>
    <n v="1"/>
    <n v="762"/>
    <n v="266"/>
    <n v="0"/>
    <n v="4368"/>
    <n v="191"/>
    <n v="41"/>
    <n v="5401"/>
  </r>
  <r>
    <s v="SA"/>
    <n v="106"/>
    <x v="12"/>
    <n v="3"/>
    <n v="0"/>
    <n v="3"/>
    <n v="748"/>
    <n v="266"/>
    <n v="0"/>
    <n v="3871"/>
    <n v="294"/>
    <n v="64"/>
    <n v="4891"/>
  </r>
  <r>
    <s v="SA"/>
    <n v="106"/>
    <x v="0"/>
    <n v="26"/>
    <n v="0"/>
    <n v="8"/>
    <n v="3242"/>
    <n v="1369"/>
    <n v="0"/>
    <n v="23809"/>
    <n v="980"/>
    <n v="290"/>
    <n v="28454"/>
  </r>
  <r>
    <s v="SA"/>
    <n v="108"/>
    <x v="10"/>
    <n v="0"/>
    <n v="0"/>
    <n v="0"/>
    <n v="78"/>
    <n v="0"/>
    <n v="0"/>
    <n v="1269"/>
    <n v="102"/>
    <n v="2"/>
    <n v="1347"/>
  </r>
  <r>
    <s v="SA"/>
    <n v="108"/>
    <x v="16"/>
    <n v="0"/>
    <n v="0"/>
    <n v="0"/>
    <n v="52"/>
    <n v="1"/>
    <n v="0"/>
    <n v="1313"/>
    <n v="78"/>
    <n v="7"/>
    <n v="1366"/>
  </r>
  <r>
    <s v="SA"/>
    <n v="108"/>
    <x v="6"/>
    <n v="0"/>
    <n v="0"/>
    <n v="0"/>
    <n v="16"/>
    <n v="0"/>
    <n v="0"/>
    <n v="342"/>
    <n v="25"/>
    <n v="2"/>
    <n v="358"/>
  </r>
  <r>
    <s v="SA"/>
    <n v="108"/>
    <x v="0"/>
    <n v="0"/>
    <n v="0"/>
    <n v="0"/>
    <n v="162"/>
    <n v="0"/>
    <n v="0"/>
    <n v="1664"/>
    <n v="70"/>
    <n v="3"/>
    <n v="1826"/>
  </r>
  <r>
    <s v="SA"/>
    <n v="108"/>
    <x v="1"/>
    <n v="0"/>
    <n v="0"/>
    <n v="0"/>
    <n v="147"/>
    <n v="0"/>
    <n v="0"/>
    <n v="2087"/>
    <n v="135"/>
    <n v="12"/>
    <n v="2234"/>
  </r>
  <r>
    <s v="SA"/>
    <n v="112"/>
    <x v="10"/>
    <n v="1"/>
    <n v="0"/>
    <n v="0"/>
    <n v="6"/>
    <n v="7"/>
    <n v="0"/>
    <n v="18198"/>
    <n v="1105"/>
    <n v="112"/>
    <n v="18212"/>
  </r>
  <r>
    <s v="SA"/>
    <n v="112"/>
    <x v="16"/>
    <n v="0"/>
    <n v="0"/>
    <n v="0"/>
    <n v="0"/>
    <n v="0"/>
    <n v="0"/>
    <n v="1752"/>
    <n v="79"/>
    <n v="14"/>
    <n v="1752"/>
  </r>
  <r>
    <s v="SA"/>
    <n v="112"/>
    <x v="6"/>
    <n v="0"/>
    <n v="0"/>
    <n v="0"/>
    <n v="4"/>
    <n v="5"/>
    <n v="0"/>
    <n v="37069"/>
    <n v="1903"/>
    <n v="490"/>
    <n v="37078"/>
  </r>
  <r>
    <s v="SA"/>
    <n v="120"/>
    <x v="6"/>
    <n v="0"/>
    <n v="0"/>
    <n v="0"/>
    <n v="6"/>
    <n v="4"/>
    <n v="0"/>
    <n v="2781"/>
    <n v="110"/>
    <n v="93"/>
    <n v="2791"/>
  </r>
  <r>
    <s v="SA"/>
    <n v="122"/>
    <x v="7"/>
    <n v="1"/>
    <n v="0"/>
    <n v="1"/>
    <n v="71"/>
    <n v="12"/>
    <n v="0"/>
    <n v="261"/>
    <n v="10"/>
    <n v="4"/>
    <n v="346"/>
  </r>
  <r>
    <s v="SA"/>
    <n v="122"/>
    <x v="0"/>
    <n v="15"/>
    <n v="0"/>
    <n v="8"/>
    <n v="2408"/>
    <n v="305"/>
    <n v="0"/>
    <n v="8927"/>
    <n v="499"/>
    <n v="124"/>
    <n v="11663"/>
  </r>
  <r>
    <s v="SA"/>
    <n v="128"/>
    <x v="6"/>
    <n v="1"/>
    <n v="0"/>
    <n v="0"/>
    <n v="1"/>
    <n v="1"/>
    <n v="0"/>
    <n v="5477"/>
    <n v="286"/>
    <n v="135"/>
    <n v="5480"/>
  </r>
  <r>
    <s v="SA"/>
    <n v="136"/>
    <x v="10"/>
    <n v="0"/>
    <n v="0"/>
    <n v="0"/>
    <n v="0"/>
    <n v="0"/>
    <n v="0"/>
    <n v="537"/>
    <n v="58"/>
    <n v="5"/>
    <n v="537"/>
  </r>
  <r>
    <s v="SA"/>
    <n v="136"/>
    <x v="16"/>
    <n v="0"/>
    <n v="0"/>
    <n v="1"/>
    <n v="10"/>
    <n v="1"/>
    <n v="0"/>
    <n v="5178"/>
    <n v="373"/>
    <n v="20"/>
    <n v="5190"/>
  </r>
  <r>
    <s v="SA"/>
    <n v="136"/>
    <x v="6"/>
    <n v="2"/>
    <n v="0"/>
    <n v="2"/>
    <n v="20"/>
    <n v="2"/>
    <n v="0"/>
    <n v="12801"/>
    <n v="783"/>
    <n v="139"/>
    <n v="12827"/>
  </r>
  <r>
    <s v="SA"/>
    <n v="138"/>
    <x v="7"/>
    <n v="0"/>
    <n v="0"/>
    <n v="0"/>
    <n v="461"/>
    <n v="96"/>
    <n v="0"/>
    <n v="3392"/>
    <n v="166"/>
    <n v="38"/>
    <n v="3949"/>
  </r>
  <r>
    <s v="SA"/>
    <n v="138"/>
    <x v="12"/>
    <n v="0"/>
    <n v="0"/>
    <n v="0"/>
    <n v="161"/>
    <n v="37"/>
    <n v="0"/>
    <n v="1298"/>
    <n v="119"/>
    <n v="14"/>
    <n v="1496"/>
  </r>
  <r>
    <s v="SA"/>
    <n v="138"/>
    <x v="0"/>
    <n v="30"/>
    <n v="0"/>
    <n v="6"/>
    <n v="2216"/>
    <n v="701"/>
    <n v="0"/>
    <n v="19312"/>
    <n v="849"/>
    <n v="193"/>
    <n v="22265"/>
  </r>
  <r>
    <s v="SA"/>
    <n v="138"/>
    <x v="14"/>
    <n v="0"/>
    <n v="0"/>
    <n v="0"/>
    <n v="32"/>
    <n v="19"/>
    <n v="0"/>
    <n v="708"/>
    <n v="107"/>
    <n v="9"/>
    <n v="759"/>
  </r>
  <r>
    <s v="SA"/>
    <n v="140"/>
    <x v="10"/>
    <n v="0"/>
    <n v="0"/>
    <n v="0"/>
    <n v="7"/>
    <n v="1"/>
    <n v="0"/>
    <n v="6499.5029308323556"/>
    <n v="345"/>
    <n v="32"/>
    <n v="6508"/>
  </r>
  <r>
    <s v="SA"/>
    <n v="140"/>
    <x v="16"/>
    <n v="1"/>
    <n v="0"/>
    <n v="0"/>
    <n v="1"/>
    <n v="0"/>
    <n v="0"/>
    <n v="662.1594372801876"/>
    <n v="25"/>
    <n v="3"/>
    <n v="664"/>
  </r>
  <r>
    <s v="SA"/>
    <n v="140"/>
    <x v="0"/>
    <n v="0"/>
    <n v="0"/>
    <n v="0"/>
    <n v="0"/>
    <n v="0"/>
    <n v="0"/>
    <n v="848.253223915592"/>
    <n v="51"/>
    <n v="3"/>
    <n v="848"/>
  </r>
  <r>
    <s v="SA"/>
    <n v="140"/>
    <x v="1"/>
    <n v="0"/>
    <n v="0"/>
    <n v="0"/>
    <n v="0"/>
    <n v="0"/>
    <n v="0"/>
    <n v="308.08440797186404"/>
    <n v="16"/>
    <n v="0"/>
    <n v="308"/>
  </r>
  <r>
    <s v="SA"/>
    <n v="154"/>
    <x v="0"/>
    <n v="145"/>
    <n v="0"/>
    <n v="7"/>
    <n v="4534"/>
    <n v="1168"/>
    <n v="0"/>
    <n v="19080"/>
    <n v="853"/>
    <n v="156"/>
    <n v="24934"/>
  </r>
  <r>
    <s v="SA"/>
    <n v="154"/>
    <x v="5"/>
    <n v="6"/>
    <n v="0"/>
    <n v="0"/>
    <n v="143"/>
    <n v="42"/>
    <n v="0"/>
    <n v="499"/>
    <n v="22"/>
    <n v="1"/>
    <n v="690"/>
  </r>
  <r>
    <s v="SA"/>
    <n v="156"/>
    <x v="10"/>
    <n v="2"/>
    <n v="0"/>
    <n v="0"/>
    <n v="45"/>
    <n v="4"/>
    <n v="0"/>
    <n v="18170"/>
    <n v="1064"/>
    <n v="87"/>
    <n v="18221"/>
  </r>
  <r>
    <s v="SA"/>
    <n v="156"/>
    <x v="16"/>
    <n v="1"/>
    <n v="0"/>
    <n v="0"/>
    <n v="13"/>
    <n v="0"/>
    <n v="1"/>
    <n v="2723"/>
    <n v="207"/>
    <n v="9"/>
    <n v="2738"/>
  </r>
  <r>
    <s v="SA"/>
    <n v="156"/>
    <x v="6"/>
    <n v="0"/>
    <n v="0"/>
    <n v="0"/>
    <n v="1"/>
    <n v="0"/>
    <n v="0"/>
    <n v="1136"/>
    <n v="77"/>
    <n v="8"/>
    <n v="1137"/>
  </r>
  <r>
    <s v="SA"/>
    <n v="156"/>
    <x v="0"/>
    <n v="0"/>
    <n v="0"/>
    <n v="0"/>
    <n v="5"/>
    <n v="0"/>
    <n v="0"/>
    <n v="1740"/>
    <n v="87"/>
    <n v="1"/>
    <n v="1745"/>
  </r>
  <r>
    <s v="SA"/>
    <n v="170"/>
    <x v="7"/>
    <n v="16"/>
    <n v="0"/>
    <n v="1"/>
    <n v="988.29106280193196"/>
    <n v="577.213250517598"/>
    <n v="0"/>
    <n v="6856.5993788819878"/>
    <n v="289.7377501725328"/>
    <n v="80"/>
    <n v="8440"/>
  </r>
  <r>
    <s v="SA"/>
    <n v="170"/>
    <x v="0"/>
    <n v="151"/>
    <n v="0"/>
    <n v="5"/>
    <n v="6237.9082125603854"/>
    <n v="2874.4140786749481"/>
    <n v="0"/>
    <n v="38443.105590062114"/>
    <n v="1564.804692891649"/>
    <n v="408"/>
    <n v="47711"/>
  </r>
  <r>
    <s v="SA"/>
    <n v="170"/>
    <x v="5"/>
    <n v="10"/>
    <n v="0"/>
    <n v="0"/>
    <n v="659.80072463768101"/>
    <n v="263.3726708074534"/>
    <n v="0"/>
    <n v="3052.2950310559008"/>
    <n v="131.45755693581779"/>
    <n v="21"/>
    <n v="3984"/>
  </r>
  <r>
    <s v="SA"/>
    <n v="184"/>
    <x v="16"/>
    <n v="0"/>
    <n v="0"/>
    <n v="0"/>
    <n v="0"/>
    <n v="0"/>
    <n v="0"/>
    <n v="773"/>
    <n v="26"/>
    <n v="9"/>
    <n v="773"/>
  </r>
  <r>
    <s v="SA"/>
    <n v="184"/>
    <x v="6"/>
    <n v="0"/>
    <n v="0"/>
    <n v="0"/>
    <n v="2"/>
    <n v="2"/>
    <n v="0"/>
    <n v="7027"/>
    <n v="669"/>
    <n v="53"/>
    <n v="7031"/>
  </r>
  <r>
    <s v="SA"/>
    <n v="186"/>
    <x v="7"/>
    <n v="47"/>
    <n v="0"/>
    <n v="5"/>
    <n v="1006"/>
    <n v="288"/>
    <n v="0"/>
    <n v="6283"/>
    <n v="394"/>
    <n v="55"/>
    <n v="7629"/>
  </r>
  <r>
    <s v="SA"/>
    <n v="186"/>
    <x v="0"/>
    <n v="153"/>
    <n v="0"/>
    <n v="6"/>
    <n v="2739"/>
    <n v="1365"/>
    <n v="0"/>
    <n v="20123"/>
    <n v="1313"/>
    <n v="192"/>
    <n v="24386"/>
  </r>
  <r>
    <s v="SA"/>
    <s v="Ajo/Gila Bend Connector"/>
    <x v="21"/>
    <n v="0"/>
    <n v="0"/>
    <n v="0"/>
    <n v="0"/>
    <n v="0"/>
    <n v="0"/>
    <n v="0"/>
    <n v="0"/>
    <n v="0"/>
    <n v="1041"/>
  </r>
  <r>
    <s v="SA"/>
    <s v="ALEX"/>
    <x v="0"/>
    <n v="0"/>
    <n v="0"/>
    <n v="0"/>
    <n v="0"/>
    <n v="0"/>
    <n v="0"/>
    <n v="2069"/>
    <n v="27"/>
    <n v="4"/>
    <n v="2069"/>
  </r>
  <r>
    <s v="SA"/>
    <s v="BUZZ"/>
    <x v="6"/>
    <n v="0"/>
    <n v="0"/>
    <n v="0"/>
    <n v="0"/>
    <n v="0"/>
    <n v="0"/>
    <n v="5390"/>
    <n v="157"/>
    <n v="213"/>
    <n v="5390"/>
  </r>
  <r>
    <s v="SA"/>
    <s v="68th St/Camelback RD"/>
    <x v="5"/>
    <n v="0"/>
    <n v="0"/>
    <n v="0"/>
    <n v="0"/>
    <n v="0"/>
    <n v="0"/>
    <n v="0"/>
    <n v="0"/>
    <n v="0"/>
    <n v="0"/>
  </r>
  <r>
    <s v="SA"/>
    <s v="EARTH"/>
    <x v="1"/>
    <n v="0"/>
    <n v="0"/>
    <n v="0"/>
    <n v="0"/>
    <n v="0"/>
    <n v="0"/>
    <n v="18327"/>
    <n v="498"/>
    <n v="90"/>
    <n v="18327"/>
  </r>
  <r>
    <s v="SA"/>
    <s v="GUS"/>
    <x v="7"/>
    <n v="0"/>
    <n v="0"/>
    <n v="0"/>
    <n v="0"/>
    <n v="0"/>
    <n v="0"/>
    <n v="7004"/>
    <n v="81"/>
    <n v="221"/>
    <n v="7004"/>
  </r>
  <r>
    <s v="SA"/>
    <s v="JUPITER"/>
    <x v="1"/>
    <n v="0"/>
    <n v="0"/>
    <n v="0"/>
    <n v="0"/>
    <n v="0"/>
    <n v="0"/>
    <n v="14500"/>
    <n v="286"/>
    <n v="43"/>
    <n v="14500"/>
  </r>
  <r>
    <s v="SA"/>
    <s v="MARS"/>
    <x v="1"/>
    <n v="0"/>
    <n v="0"/>
    <n v="0"/>
    <n v="0"/>
    <n v="0"/>
    <n v="0"/>
    <n v="16960"/>
    <n v="258"/>
    <n v="18"/>
    <n v="16960"/>
  </r>
  <r>
    <s v="SA"/>
    <s v="MARY"/>
    <x v="0"/>
    <n v="0"/>
    <n v="0"/>
    <n v="0"/>
    <n v="0"/>
    <n v="0"/>
    <n v="0"/>
    <n v="6624"/>
    <n v="201"/>
    <n v="82"/>
    <n v="6624"/>
  </r>
  <r>
    <s v="SA"/>
    <s v="MERCURY"/>
    <x v="1"/>
    <n v="0"/>
    <n v="0"/>
    <n v="0"/>
    <n v="0"/>
    <n v="0"/>
    <n v="0"/>
    <n v="17771"/>
    <n v="181"/>
    <n v="29"/>
    <n v="17771"/>
  </r>
  <r>
    <s v="SA"/>
    <s v="Miller/Hayden Trolley"/>
    <x v="5"/>
    <n v="0"/>
    <n v="0"/>
    <n v="0"/>
    <n v="0"/>
    <n v="0"/>
    <n v="0"/>
    <n v="0"/>
    <n v="0"/>
    <n v="0"/>
    <n v="0"/>
  </r>
  <r>
    <s v="SA"/>
    <s v="Mustang (MSTG)"/>
    <x v="5"/>
    <n v="0"/>
    <n v="0"/>
    <n v="0"/>
    <n v="0"/>
    <n v="0"/>
    <n v="0"/>
    <n v="0"/>
    <n v="0"/>
    <n v="0"/>
    <n v="0"/>
  </r>
  <r>
    <s v="SA"/>
    <s v="Downtown/Old Town Trolly"/>
    <x v="5"/>
    <n v="0"/>
    <n v="0"/>
    <n v="0"/>
    <n v="0"/>
    <n v="0"/>
    <n v="0"/>
    <n v="0"/>
    <n v="0"/>
    <n v="0"/>
    <n v="0"/>
  </r>
  <r>
    <s v="SA"/>
    <s v="SATURN"/>
    <x v="1"/>
    <n v="0"/>
    <n v="0"/>
    <n v="0"/>
    <n v="0"/>
    <n v="0"/>
    <n v="0"/>
    <n v="3983"/>
    <n v="81"/>
    <n v="9"/>
    <n v="3983"/>
  </r>
  <r>
    <s v="SA"/>
    <s v="SMART"/>
    <x v="0"/>
    <n v="0"/>
    <n v="0"/>
    <n v="0"/>
    <n v="0"/>
    <n v="0"/>
    <n v="0"/>
    <n v="4909"/>
    <n v="49"/>
    <n v="59"/>
    <n v="4909"/>
  </r>
  <r>
    <s v="SA"/>
    <s v="VENUS"/>
    <x v="1"/>
    <n v="0"/>
    <n v="0"/>
    <n v="0"/>
    <n v="0"/>
    <n v="0"/>
    <n v="0"/>
    <n v="13289"/>
    <n v="215"/>
    <n v="29"/>
    <n v="13289"/>
  </r>
  <r>
    <s v="SA"/>
    <s v="ZOOM"/>
    <x v="2"/>
    <n v="0"/>
    <n v="0"/>
    <n v="0"/>
    <n v="0"/>
    <n v="0"/>
    <n v="0"/>
    <n v="0"/>
    <n v="148"/>
    <n v="96"/>
    <n v="8270"/>
  </r>
  <r>
    <s v="SA"/>
    <s v="ZOOM"/>
    <x v="4"/>
    <n v="0"/>
    <n v="0"/>
    <n v="0"/>
    <n v="0"/>
    <n v="0"/>
    <n v="0"/>
    <n v="0"/>
    <n v="60"/>
    <n v="37"/>
    <n v="2380"/>
  </r>
  <r>
    <s v="SA"/>
    <s v="ZOOM"/>
    <x v="3"/>
    <n v="0"/>
    <n v="0"/>
    <n v="0"/>
    <n v="0"/>
    <n v="0"/>
    <n v="0"/>
    <n v="0"/>
    <n v="36"/>
    <n v="26"/>
    <n v="2566"/>
  </r>
  <r>
    <s v="SA"/>
    <s v="Valley Metro Rail"/>
    <x v="6"/>
    <n v="1186"/>
    <n v="0"/>
    <n v="2427"/>
    <n v="9280"/>
    <n v="15794"/>
    <n v="519"/>
    <n v="6556"/>
    <n v="0"/>
    <n v="0"/>
    <n v="155522"/>
  </r>
  <r>
    <s v="SA"/>
    <s v="Valley Metro Rail"/>
    <x v="0"/>
    <n v="3367"/>
    <n v="0"/>
    <n v="4293"/>
    <n v="33895"/>
    <n v="56654"/>
    <n v="2928"/>
    <n v="22682"/>
    <n v="0"/>
    <n v="0"/>
    <n v="538220"/>
  </r>
  <r>
    <s v="SA"/>
    <s v="Valley Metro Rail"/>
    <x v="1"/>
    <n v="1498"/>
    <n v="0"/>
    <n v="2126"/>
    <n v="9853"/>
    <n v="16732"/>
    <n v="910"/>
    <n v="6983"/>
    <n v="0"/>
    <n v="0"/>
    <n v="165688"/>
  </r>
  <r>
    <s v="SU"/>
    <n v="0"/>
    <x v="0"/>
    <n v="13"/>
    <n v="0"/>
    <n v="4"/>
    <n v="4873"/>
    <n v="1009"/>
    <n v="0"/>
    <n v="19707"/>
    <n v="1100"/>
    <n v="345"/>
    <n v="25606"/>
  </r>
  <r>
    <s v="SU"/>
    <s v="0a"/>
    <x v="0"/>
    <n v="1"/>
    <n v="0"/>
    <n v="2"/>
    <n v="1044"/>
    <n v="314"/>
    <n v="0"/>
    <n v="12810"/>
    <n v="488"/>
    <n v="181"/>
    <n v="14171"/>
  </r>
  <r>
    <s v="SU"/>
    <n v="1"/>
    <x v="0"/>
    <n v="0"/>
    <n v="0"/>
    <n v="5"/>
    <n v="631"/>
    <n v="185"/>
    <n v="0"/>
    <n v="7269"/>
    <n v="394"/>
    <n v="55"/>
    <n v="8090"/>
  </r>
  <r>
    <s v="SU"/>
    <n v="1"/>
    <x v="1"/>
    <n v="0"/>
    <n v="0"/>
    <n v="0"/>
    <n v="77"/>
    <n v="17"/>
    <n v="0"/>
    <n v="862"/>
    <n v="85"/>
    <n v="7"/>
    <n v="956"/>
  </r>
  <r>
    <s v="SU"/>
    <n v="3"/>
    <x v="0"/>
    <n v="21"/>
    <n v="0"/>
    <n v="21"/>
    <n v="9508"/>
    <n v="1953"/>
    <n v="0"/>
    <n v="50542"/>
    <n v="1883"/>
    <n v="645"/>
    <n v="62045"/>
  </r>
  <r>
    <s v="SU"/>
    <n v="3"/>
    <x v="3"/>
    <n v="0"/>
    <n v="0"/>
    <n v="1"/>
    <n v="178"/>
    <n v="40"/>
    <n v="0"/>
    <n v="1297"/>
    <n v="83"/>
    <n v="13"/>
    <n v="1516"/>
  </r>
  <r>
    <s v="SU"/>
    <n v="7"/>
    <x v="0"/>
    <n v="64"/>
    <n v="0"/>
    <n v="15"/>
    <n v="7670"/>
    <n v="1921"/>
    <n v="0"/>
    <n v="53052"/>
    <n v="2625"/>
    <n v="766"/>
    <n v="62722"/>
  </r>
  <r>
    <s v="SU"/>
    <n v="8"/>
    <x v="0"/>
    <n v="11"/>
    <n v="0"/>
    <n v="3"/>
    <n v="3367"/>
    <n v="848"/>
    <n v="1"/>
    <n v="29712"/>
    <n v="1656"/>
    <n v="566"/>
    <n v="33942"/>
  </r>
  <r>
    <s v="SU"/>
    <n v="10"/>
    <x v="0"/>
    <n v="2"/>
    <n v="0"/>
    <n v="2"/>
    <n v="846"/>
    <n v="266"/>
    <n v="0"/>
    <n v="9919"/>
    <n v="317"/>
    <n v="152"/>
    <n v="11035"/>
  </r>
  <r>
    <s v="SU"/>
    <n v="12"/>
    <x v="0"/>
    <n v="24"/>
    <n v="0"/>
    <n v="10"/>
    <n v="2626"/>
    <n v="552"/>
    <n v="0"/>
    <n v="14514"/>
    <n v="726"/>
    <n v="86"/>
    <n v="17726"/>
  </r>
  <r>
    <s v="SU"/>
    <n v="13"/>
    <x v="0"/>
    <n v="56"/>
    <n v="0"/>
    <n v="6"/>
    <n v="5276"/>
    <n v="1035"/>
    <n v="0"/>
    <n v="13925"/>
    <n v="704"/>
    <n v="166"/>
    <n v="20298"/>
  </r>
  <r>
    <s v="SU"/>
    <n v="15"/>
    <x v="0"/>
    <n v="52"/>
    <n v="0"/>
    <n v="3"/>
    <n v="1669"/>
    <n v="726"/>
    <n v="0"/>
    <n v="17521"/>
    <n v="819"/>
    <n v="425"/>
    <n v="19971"/>
  </r>
  <r>
    <s v="SU"/>
    <n v="16"/>
    <x v="0"/>
    <n v="91"/>
    <n v="0"/>
    <n v="12"/>
    <n v="9675"/>
    <n v="2795"/>
    <n v="1"/>
    <n v="41258"/>
    <n v="2227"/>
    <n v="738"/>
    <n v="53832"/>
  </r>
  <r>
    <s v="SU"/>
    <n v="17"/>
    <x v="0"/>
    <n v="89"/>
    <n v="0"/>
    <n v="17"/>
    <n v="7152"/>
    <n v="2582"/>
    <n v="0"/>
    <n v="58396"/>
    <n v="2811"/>
    <n v="626"/>
    <n v="68236"/>
  </r>
  <r>
    <s v="SU"/>
    <n v="17"/>
    <x v="5"/>
    <n v="3"/>
    <n v="0"/>
    <n v="0"/>
    <n v="400"/>
    <n v="161"/>
    <n v="0"/>
    <n v="3872"/>
    <n v="232"/>
    <n v="33"/>
    <n v="4436"/>
  </r>
  <r>
    <s v="SU"/>
    <n v="17"/>
    <x v="3"/>
    <n v="6"/>
    <n v="0"/>
    <n v="1"/>
    <n v="353"/>
    <n v="110"/>
    <n v="0"/>
    <n v="3269"/>
    <n v="196"/>
    <n v="19"/>
    <n v="3739"/>
  </r>
  <r>
    <s v="SU"/>
    <n v="19"/>
    <x v="0"/>
    <n v="259"/>
    <n v="0"/>
    <n v="14"/>
    <n v="13086"/>
    <n v="3250"/>
    <n v="1"/>
    <n v="84426"/>
    <n v="4416"/>
    <n v="934"/>
    <n v="101036"/>
  </r>
  <r>
    <s v="SU"/>
    <n v="27"/>
    <x v="0"/>
    <n v="11"/>
    <n v="0"/>
    <n v="11"/>
    <n v="10145"/>
    <n v="5346"/>
    <n v="0"/>
    <n v="58249"/>
    <n v="2797"/>
    <n v="782"/>
    <n v="73762"/>
  </r>
  <r>
    <s v="SU"/>
    <n v="28"/>
    <x v="0"/>
    <n v="2"/>
    <n v="0"/>
    <n v="1"/>
    <n v="696"/>
    <n v="453"/>
    <n v="1"/>
    <n v="4789"/>
    <n v="274"/>
    <n v="35"/>
    <n v="5942"/>
  </r>
  <r>
    <s v="SU"/>
    <n v="29"/>
    <x v="0"/>
    <n v="1579"/>
    <n v="0"/>
    <n v="15"/>
    <n v="10442"/>
    <n v="3215"/>
    <n v="1"/>
    <n v="47209"/>
    <n v="2114"/>
    <n v="594"/>
    <n v="62461"/>
  </r>
  <r>
    <s v="SU"/>
    <n v="29"/>
    <x v="5"/>
    <n v="92"/>
    <n v="0"/>
    <n v="1"/>
    <n v="664"/>
    <n v="194"/>
    <n v="1"/>
    <n v="3064"/>
    <n v="185"/>
    <n v="23"/>
    <n v="4016"/>
  </r>
  <r>
    <s v="SU"/>
    <n v="30"/>
    <x v="0"/>
    <n v="0"/>
    <n v="0"/>
    <n v="0"/>
    <n v="6"/>
    <n v="0"/>
    <n v="0"/>
    <n v="2255"/>
    <n v="82"/>
    <n v="11"/>
    <n v="2261"/>
  </r>
  <r>
    <s v="SU"/>
    <n v="30"/>
    <x v="1"/>
    <n v="0"/>
    <n v="0"/>
    <n v="0"/>
    <n v="2"/>
    <n v="0"/>
    <n v="0"/>
    <n v="3806"/>
    <n v="167"/>
    <n v="14"/>
    <n v="3808"/>
  </r>
  <r>
    <s v="SU"/>
    <n v="32"/>
    <x v="0"/>
    <n v="67"/>
    <n v="0"/>
    <n v="10"/>
    <n v="5691"/>
    <n v="853"/>
    <n v="0"/>
    <n v="24361"/>
    <n v="1122"/>
    <n v="383"/>
    <n v="30982"/>
  </r>
  <r>
    <s v="SU"/>
    <n v="32"/>
    <x v="1"/>
    <n v="0"/>
    <n v="0"/>
    <n v="1"/>
    <n v="359"/>
    <n v="30"/>
    <n v="1"/>
    <n v="1378"/>
    <n v="68"/>
    <n v="11"/>
    <n v="1769"/>
  </r>
  <r>
    <s v="SU"/>
    <n v="35"/>
    <x v="0"/>
    <n v="3059"/>
    <n v="0"/>
    <n v="204"/>
    <n v="12868"/>
    <n v="5667"/>
    <n v="0"/>
    <n v="72441"/>
    <n v="4146"/>
    <n v="1015"/>
    <n v="94239"/>
  </r>
  <r>
    <s v="SU"/>
    <n v="39"/>
    <x v="0"/>
    <n v="0"/>
    <n v="0"/>
    <n v="2"/>
    <n v="1134"/>
    <n v="366"/>
    <n v="0"/>
    <n v="3728"/>
    <n v="184"/>
    <n v="17"/>
    <n v="5230"/>
  </r>
  <r>
    <s v="SU"/>
    <n v="40"/>
    <x v="6"/>
    <n v="2"/>
    <n v="0"/>
    <n v="0"/>
    <n v="4"/>
    <n v="0"/>
    <n v="0"/>
    <n v="50443"/>
    <n v="3585"/>
    <n v="532"/>
    <n v="50449"/>
  </r>
  <r>
    <s v="SU"/>
    <n v="40"/>
    <x v="1"/>
    <n v="0"/>
    <n v="0"/>
    <n v="0"/>
    <n v="0"/>
    <n v="0"/>
    <n v="0"/>
    <n v="1252"/>
    <n v="82"/>
    <n v="6"/>
    <n v="1252"/>
  </r>
  <r>
    <s v="SU"/>
    <n v="41"/>
    <x v="2"/>
    <n v="0"/>
    <n v="0"/>
    <n v="1"/>
    <n v="179"/>
    <n v="61"/>
    <n v="1"/>
    <n v="1467"/>
    <n v="92"/>
    <n v="10"/>
    <n v="1709"/>
  </r>
  <r>
    <s v="SU"/>
    <n v="41"/>
    <x v="0"/>
    <n v="63"/>
    <n v="0"/>
    <n v="16"/>
    <n v="9213"/>
    <n v="2786"/>
    <n v="1"/>
    <n v="65444"/>
    <n v="3154"/>
    <n v="607"/>
    <n v="77523"/>
  </r>
  <r>
    <s v="SU"/>
    <n v="41"/>
    <x v="5"/>
    <n v="5"/>
    <n v="0"/>
    <n v="2"/>
    <n v="471"/>
    <n v="149"/>
    <n v="0"/>
    <n v="3691"/>
    <n v="164"/>
    <n v="48"/>
    <n v="4318"/>
  </r>
  <r>
    <s v="SU"/>
    <n v="43"/>
    <x v="7"/>
    <n v="28"/>
    <n v="0"/>
    <n v="1"/>
    <n v="870"/>
    <n v="286"/>
    <n v="0"/>
    <n v="6819"/>
    <n v="282"/>
    <n v="55"/>
    <n v="8004"/>
  </r>
  <r>
    <s v="SU"/>
    <n v="43"/>
    <x v="0"/>
    <n v="118"/>
    <n v="0"/>
    <n v="12"/>
    <n v="3088"/>
    <n v="1156"/>
    <n v="0"/>
    <n v="25948"/>
    <n v="1117"/>
    <n v="195"/>
    <n v="30322"/>
  </r>
  <r>
    <s v="SU"/>
    <n v="44"/>
    <x v="8"/>
    <n v="0"/>
    <n v="0"/>
    <n v="0"/>
    <n v="90"/>
    <n v="14"/>
    <n v="0"/>
    <n v="410"/>
    <n v="34"/>
    <n v="5"/>
    <n v="514"/>
  </r>
  <r>
    <s v="SU"/>
    <n v="44"/>
    <x v="0"/>
    <n v="14"/>
    <n v="0"/>
    <n v="13"/>
    <n v="7196"/>
    <n v="1314"/>
    <n v="0"/>
    <n v="29268"/>
    <n v="1304"/>
    <n v="403"/>
    <n v="37805"/>
  </r>
  <r>
    <s v="SU"/>
    <n v="45"/>
    <x v="0"/>
    <n v="2"/>
    <n v="0"/>
    <n v="0"/>
    <n v="35"/>
    <n v="12"/>
    <n v="0"/>
    <n v="12494"/>
    <n v="509"/>
    <n v="312"/>
    <n v="12543"/>
  </r>
  <r>
    <s v="SU"/>
    <n v="45"/>
    <x v="1"/>
    <n v="0"/>
    <n v="0"/>
    <n v="0"/>
    <n v="16"/>
    <n v="5"/>
    <n v="0"/>
    <n v="9855"/>
    <n v="389"/>
    <n v="108"/>
    <n v="9876"/>
  </r>
  <r>
    <s v="SU"/>
    <n v="48"/>
    <x v="0"/>
    <n v="0"/>
    <n v="0"/>
    <n v="0"/>
    <n v="27"/>
    <n v="2"/>
    <n v="0"/>
    <n v="1352"/>
    <n v="53"/>
    <n v="4"/>
    <n v="1381"/>
  </r>
  <r>
    <s v="SU"/>
    <n v="48"/>
    <x v="1"/>
    <n v="2"/>
    <n v="0"/>
    <n v="1"/>
    <n v="186"/>
    <n v="17"/>
    <n v="0"/>
    <n v="7054"/>
    <n v="205"/>
    <n v="31"/>
    <n v="7260"/>
  </r>
  <r>
    <s v="SU"/>
    <n v="50"/>
    <x v="7"/>
    <n v="40"/>
    <n v="0"/>
    <n v="7"/>
    <n v="452"/>
    <n v="185"/>
    <n v="0"/>
    <n v="3830"/>
    <n v="195"/>
    <n v="90"/>
    <n v="4514"/>
  </r>
  <r>
    <s v="SU"/>
    <n v="50"/>
    <x v="0"/>
    <n v="1000"/>
    <n v="0"/>
    <n v="89"/>
    <n v="6970"/>
    <n v="2467"/>
    <n v="0"/>
    <n v="58797"/>
    <n v="2700"/>
    <n v="828"/>
    <n v="69323"/>
  </r>
  <r>
    <s v="SU"/>
    <n v="50"/>
    <x v="5"/>
    <n v="71"/>
    <n v="0"/>
    <n v="4"/>
    <n v="451"/>
    <n v="137"/>
    <n v="0"/>
    <n v="4169"/>
    <n v="174"/>
    <n v="49"/>
    <n v="4832"/>
  </r>
  <r>
    <s v="SU"/>
    <n v="51"/>
    <x v="7"/>
    <n v="5"/>
    <n v="0"/>
    <n v="1"/>
    <n v="1277"/>
    <n v="372"/>
    <n v="0"/>
    <n v="7408"/>
    <n v="384"/>
    <n v="59"/>
    <n v="9063"/>
  </r>
  <r>
    <s v="SU"/>
    <n v="51"/>
    <x v="9"/>
    <n v="2"/>
    <n v="0"/>
    <n v="0"/>
    <n v="442"/>
    <n v="145"/>
    <n v="0"/>
    <n v="3680"/>
    <n v="165"/>
    <n v="36"/>
    <n v="4269"/>
  </r>
  <r>
    <s v="SU"/>
    <n v="51"/>
    <x v="0"/>
    <n v="17"/>
    <n v="0"/>
    <n v="3"/>
    <n v="3654"/>
    <n v="877"/>
    <n v="0"/>
    <n v="23295"/>
    <n v="1008"/>
    <n v="138"/>
    <n v="27846"/>
  </r>
  <r>
    <s v="SU"/>
    <n v="52"/>
    <x v="0"/>
    <n v="5"/>
    <n v="0"/>
    <n v="4"/>
    <n v="1283"/>
    <n v="249"/>
    <n v="0"/>
    <n v="6389"/>
    <n v="341"/>
    <n v="84"/>
    <n v="7930"/>
  </r>
  <r>
    <s v="SU"/>
    <n v="56"/>
    <x v="10"/>
    <n v="0"/>
    <n v="0"/>
    <n v="0"/>
    <n v="38"/>
    <n v="0"/>
    <n v="0"/>
    <n v="305"/>
    <n v="32"/>
    <n v="5"/>
    <n v="343"/>
  </r>
  <r>
    <s v="SU"/>
    <n v="56"/>
    <x v="11"/>
    <n v="0"/>
    <n v="0"/>
    <n v="0"/>
    <n v="131"/>
    <n v="0"/>
    <n v="0"/>
    <n v="2297"/>
    <n v="74"/>
    <n v="51"/>
    <n v="2428"/>
  </r>
  <r>
    <s v="SU"/>
    <n v="56"/>
    <x v="0"/>
    <n v="0"/>
    <n v="0"/>
    <n v="0"/>
    <n v="140"/>
    <n v="9"/>
    <n v="0"/>
    <n v="1721"/>
    <n v="100"/>
    <n v="16"/>
    <n v="1870"/>
  </r>
  <r>
    <s v="SU"/>
    <n v="56"/>
    <x v="1"/>
    <n v="0"/>
    <n v="0"/>
    <n v="0"/>
    <n v="1235"/>
    <n v="1"/>
    <n v="0"/>
    <n v="16531"/>
    <n v="857"/>
    <n v="173"/>
    <n v="17767"/>
  </r>
  <r>
    <s v="SU"/>
    <n v="59"/>
    <x v="7"/>
    <n v="141"/>
    <n v="0"/>
    <n v="6"/>
    <n v="2202"/>
    <n v="883"/>
    <n v="0"/>
    <n v="11260"/>
    <n v="500"/>
    <n v="158"/>
    <n v="14492"/>
  </r>
  <r>
    <s v="SU"/>
    <n v="59"/>
    <x v="0"/>
    <n v="48"/>
    <n v="0"/>
    <n v="3"/>
    <n v="1057"/>
    <n v="639"/>
    <n v="0"/>
    <n v="7576"/>
    <n v="368"/>
    <n v="47"/>
    <n v="9323"/>
  </r>
  <r>
    <s v="SU"/>
    <n v="60"/>
    <x v="7"/>
    <n v="3"/>
    <n v="0"/>
    <n v="3"/>
    <n v="1181"/>
    <n v="453"/>
    <n v="0"/>
    <n v="6439"/>
    <n v="320"/>
    <n v="52"/>
    <n v="8079"/>
  </r>
  <r>
    <s v="SU"/>
    <n v="60"/>
    <x v="0"/>
    <n v="9"/>
    <n v="0"/>
    <n v="6"/>
    <n v="3915"/>
    <n v="1129"/>
    <n v="0"/>
    <n v="23007"/>
    <n v="925"/>
    <n v="330"/>
    <n v="28066"/>
  </r>
  <r>
    <s v="SU"/>
    <n v="61"/>
    <x v="6"/>
    <n v="3"/>
    <n v="0"/>
    <n v="1"/>
    <n v="146"/>
    <n v="1"/>
    <n v="0"/>
    <n v="29908"/>
    <n v="1807"/>
    <n v="261"/>
    <n v="30059"/>
  </r>
  <r>
    <s v="SU"/>
    <n v="61"/>
    <x v="0"/>
    <n v="1"/>
    <n v="0"/>
    <n v="0"/>
    <n v="160"/>
    <n v="5"/>
    <n v="0"/>
    <n v="27539"/>
    <n v="1503"/>
    <n v="319"/>
    <n v="27705"/>
  </r>
  <r>
    <s v="SU"/>
    <n v="61"/>
    <x v="1"/>
    <n v="1"/>
    <n v="0"/>
    <n v="0"/>
    <n v="58"/>
    <n v="1"/>
    <n v="0"/>
    <n v="16626"/>
    <n v="719"/>
    <n v="123"/>
    <n v="16686"/>
  </r>
  <r>
    <s v="SU"/>
    <n v="62"/>
    <x v="1"/>
    <n v="1"/>
    <n v="0"/>
    <n v="0"/>
    <n v="287"/>
    <n v="0"/>
    <n v="0"/>
    <n v="9343"/>
    <n v="307"/>
    <n v="49"/>
    <n v="9631"/>
  </r>
  <r>
    <s v="SU"/>
    <n v="65"/>
    <x v="1"/>
    <n v="1"/>
    <n v="0"/>
    <n v="0"/>
    <n v="191"/>
    <n v="2"/>
    <n v="0"/>
    <n v="5848"/>
    <n v="249"/>
    <n v="99"/>
    <n v="6042"/>
  </r>
  <r>
    <s v="SU"/>
    <n v="66"/>
    <x v="10"/>
    <n v="0"/>
    <n v="0"/>
    <n v="0"/>
    <n v="25"/>
    <n v="0"/>
    <n v="0"/>
    <n v="955"/>
    <n v="73"/>
    <n v="6"/>
    <n v="980"/>
  </r>
  <r>
    <s v="SU"/>
    <n v="66"/>
    <x v="9"/>
    <n v="0"/>
    <n v="0"/>
    <n v="0"/>
    <n v="30"/>
    <n v="2"/>
    <n v="0"/>
    <n v="1792"/>
    <n v="111"/>
    <n v="17"/>
    <n v="1824"/>
  </r>
  <r>
    <s v="SU"/>
    <n v="66"/>
    <x v="1"/>
    <n v="5"/>
    <n v="0"/>
    <n v="1"/>
    <n v="281"/>
    <n v="3"/>
    <n v="0"/>
    <n v="7595"/>
    <n v="377"/>
    <n v="106"/>
    <n v="7885"/>
  </r>
  <r>
    <s v="SU"/>
    <n v="67"/>
    <x v="7"/>
    <n v="4"/>
    <n v="0"/>
    <n v="2"/>
    <n v="1118"/>
    <n v="227"/>
    <n v="0"/>
    <n v="5676"/>
    <n v="314"/>
    <n v="45"/>
    <n v="7027"/>
  </r>
  <r>
    <s v="SU"/>
    <n v="67"/>
    <x v="12"/>
    <n v="0"/>
    <n v="0"/>
    <n v="0"/>
    <n v="158"/>
    <n v="28"/>
    <n v="0"/>
    <n v="760"/>
    <n v="61"/>
    <n v="9"/>
    <n v="947"/>
  </r>
  <r>
    <s v="SU"/>
    <n v="67"/>
    <x v="0"/>
    <n v="3"/>
    <n v="0"/>
    <n v="0"/>
    <n v="1488"/>
    <n v="440"/>
    <n v="0"/>
    <n v="9380"/>
    <n v="436"/>
    <n v="57"/>
    <n v="11310"/>
  </r>
  <r>
    <s v="SU"/>
    <n v="70"/>
    <x v="7"/>
    <n v="7"/>
    <n v="0"/>
    <n v="4"/>
    <n v="2531"/>
    <n v="600"/>
    <n v="0"/>
    <n v="13530"/>
    <n v="853"/>
    <n v="161"/>
    <n v="16672"/>
  </r>
  <r>
    <s v="SU"/>
    <n v="70"/>
    <x v="0"/>
    <n v="25"/>
    <n v="0"/>
    <n v="13"/>
    <n v="8207"/>
    <n v="2307"/>
    <n v="0"/>
    <n v="53242"/>
    <n v="2864"/>
    <n v="893"/>
    <n v="63794"/>
  </r>
  <r>
    <s v="SU"/>
    <n v="72"/>
    <x v="10"/>
    <n v="1"/>
    <n v="0"/>
    <n v="2"/>
    <n v="736"/>
    <n v="0"/>
    <n v="0"/>
    <n v="13911"/>
    <n v="700"/>
    <n v="91"/>
    <n v="14650"/>
  </r>
  <r>
    <s v="SU"/>
    <n v="72"/>
    <x v="8"/>
    <n v="0"/>
    <n v="0"/>
    <n v="0"/>
    <n v="6"/>
    <n v="0"/>
    <n v="0"/>
    <n v="172"/>
    <n v="9"/>
    <n v="0"/>
    <n v="178"/>
  </r>
  <r>
    <s v="SU"/>
    <n v="72"/>
    <x v="0"/>
    <n v="1"/>
    <n v="0"/>
    <n v="0"/>
    <n v="153"/>
    <n v="0"/>
    <n v="0"/>
    <n v="2550"/>
    <n v="99"/>
    <n v="15"/>
    <n v="2704"/>
  </r>
  <r>
    <s v="SU"/>
    <n v="72"/>
    <x v="5"/>
    <n v="2"/>
    <n v="0"/>
    <n v="0"/>
    <n v="732"/>
    <n v="1"/>
    <n v="0"/>
    <n v="11741"/>
    <n v="502"/>
    <n v="64"/>
    <n v="12476"/>
  </r>
  <r>
    <s v="SU"/>
    <n v="72"/>
    <x v="1"/>
    <n v="0"/>
    <n v="0"/>
    <n v="6"/>
    <n v="1067"/>
    <n v="2"/>
    <n v="0"/>
    <n v="19010"/>
    <n v="984"/>
    <n v="147"/>
    <n v="20085"/>
  </r>
  <r>
    <s v="SU"/>
    <n v="75"/>
    <x v="0"/>
    <n v="2"/>
    <n v="0"/>
    <n v="3"/>
    <n v="1017"/>
    <n v="431"/>
    <n v="0"/>
    <n v="7722"/>
    <n v="273"/>
    <n v="44"/>
    <n v="9175"/>
  </r>
  <r>
    <s v="SU"/>
    <n v="77"/>
    <x v="6"/>
    <n v="1"/>
    <n v="0"/>
    <n v="0"/>
    <n v="7"/>
    <n v="1"/>
    <n v="0"/>
    <n v="1134"/>
    <n v="46"/>
    <n v="5"/>
    <n v="1143"/>
  </r>
  <r>
    <s v="SU"/>
    <n v="77"/>
    <x v="0"/>
    <n v="1"/>
    <n v="0"/>
    <n v="1"/>
    <n v="173"/>
    <n v="48"/>
    <n v="0"/>
    <n v="15655"/>
    <n v="567"/>
    <n v="155"/>
    <n v="15878"/>
  </r>
  <r>
    <s v="SU"/>
    <n v="77"/>
    <x v="1"/>
    <n v="0"/>
    <n v="0"/>
    <n v="0"/>
    <n v="51"/>
    <n v="12"/>
    <n v="0"/>
    <n v="8145"/>
    <n v="281"/>
    <n v="72"/>
    <n v="8208"/>
  </r>
  <r>
    <s v="SU"/>
    <n v="80"/>
    <x v="7"/>
    <n v="6"/>
    <n v="0"/>
    <n v="1"/>
    <n v="884"/>
    <n v="346"/>
    <n v="0"/>
    <n v="8030"/>
    <n v="310"/>
    <n v="99"/>
    <n v="9267"/>
  </r>
  <r>
    <s v="SU"/>
    <n v="80"/>
    <x v="8"/>
    <n v="3"/>
    <n v="0"/>
    <n v="0"/>
    <n v="44"/>
    <n v="15"/>
    <n v="0"/>
    <n v="329"/>
    <n v="6"/>
    <n v="0"/>
    <n v="391"/>
  </r>
  <r>
    <s v="SU"/>
    <n v="80"/>
    <x v="0"/>
    <n v="22"/>
    <n v="0"/>
    <n v="2"/>
    <n v="2328"/>
    <n v="859"/>
    <n v="0"/>
    <n v="21777"/>
    <n v="958"/>
    <n v="223"/>
    <n v="24988"/>
  </r>
  <r>
    <s v="SU"/>
    <n v="80"/>
    <x v="5"/>
    <n v="2"/>
    <n v="0"/>
    <n v="0"/>
    <n v="336"/>
    <n v="137"/>
    <n v="0"/>
    <n v="3707"/>
    <n v="229"/>
    <n v="48"/>
    <n v="4182"/>
  </r>
  <r>
    <s v="SU"/>
    <n v="81"/>
    <x v="13"/>
    <n v="0"/>
    <n v="0"/>
    <n v="0"/>
    <n v="1"/>
    <n v="0"/>
    <n v="0"/>
    <n v="215.71815856777491"/>
    <n v="17.073145780051149"/>
    <n v="1"/>
    <n v="217"/>
  </r>
  <r>
    <s v="SU"/>
    <n v="81"/>
    <x v="5"/>
    <n v="1"/>
    <n v="0"/>
    <n v="0"/>
    <n v="78"/>
    <n v="3"/>
    <n v="0"/>
    <n v="9495.3058823529409"/>
    <n v="523.49411764705883"/>
    <n v="48"/>
    <n v="9577"/>
  </r>
  <r>
    <s v="SU"/>
    <n v="81"/>
    <x v="1"/>
    <n v="0"/>
    <n v="0"/>
    <n v="0"/>
    <n v="157"/>
    <n v="0"/>
    <n v="1"/>
    <n v="18134.975959079282"/>
    <n v="901.43273657289001"/>
    <n v="107"/>
    <n v="18293"/>
  </r>
  <r>
    <s v="SU"/>
    <n v="83"/>
    <x v="7"/>
    <n v="0"/>
    <n v="0"/>
    <n v="0"/>
    <n v="620"/>
    <n v="205"/>
    <n v="0"/>
    <n v="3190"/>
    <n v="206"/>
    <n v="33"/>
    <n v="4015"/>
  </r>
  <r>
    <s v="SU"/>
    <n v="83"/>
    <x v="12"/>
    <n v="1"/>
    <n v="0"/>
    <n v="0"/>
    <n v="240"/>
    <n v="142"/>
    <n v="0"/>
    <n v="2273"/>
    <n v="144"/>
    <n v="18"/>
    <n v="2656"/>
  </r>
  <r>
    <s v="SU"/>
    <n v="83"/>
    <x v="0"/>
    <n v="3"/>
    <n v="0"/>
    <n v="0"/>
    <n v="1032"/>
    <n v="463"/>
    <n v="0"/>
    <n v="7968"/>
    <n v="412"/>
    <n v="83"/>
    <n v="9466"/>
  </r>
  <r>
    <s v="SU"/>
    <n v="90"/>
    <x v="7"/>
    <n v="8"/>
    <n v="0"/>
    <n v="0"/>
    <n v="876"/>
    <n v="190"/>
    <n v="0"/>
    <n v="4111"/>
    <n v="190"/>
    <n v="27"/>
    <n v="5185"/>
  </r>
  <r>
    <s v="SU"/>
    <n v="90"/>
    <x v="0"/>
    <n v="74"/>
    <n v="0"/>
    <n v="14"/>
    <n v="6492"/>
    <n v="1435"/>
    <n v="1"/>
    <n v="36209"/>
    <n v="1985"/>
    <n v="397"/>
    <n v="44225"/>
  </r>
  <r>
    <s v="SU"/>
    <n v="96"/>
    <x v="6"/>
    <n v="2"/>
    <n v="0"/>
    <n v="0"/>
    <n v="39"/>
    <n v="4"/>
    <n v="0"/>
    <n v="20273"/>
    <n v="952"/>
    <n v="194"/>
    <n v="20318"/>
  </r>
  <r>
    <s v="SU"/>
    <n v="104"/>
    <x v="6"/>
    <n v="4"/>
    <n v="0"/>
    <n v="0"/>
    <n v="1"/>
    <n v="1"/>
    <n v="0"/>
    <n v="8494"/>
    <n v="369"/>
    <n v="90"/>
    <n v="8500"/>
  </r>
  <r>
    <s v="SU"/>
    <n v="106"/>
    <x v="7"/>
    <n v="7"/>
    <n v="0"/>
    <n v="3"/>
    <n v="819"/>
    <n v="374"/>
    <n v="0"/>
    <n v="3800"/>
    <n v="194"/>
    <n v="30"/>
    <n v="5003"/>
  </r>
  <r>
    <s v="SU"/>
    <n v="106"/>
    <x v="0"/>
    <n v="17"/>
    <n v="0"/>
    <n v="10"/>
    <n v="2955"/>
    <n v="1707"/>
    <n v="0"/>
    <n v="20180"/>
    <n v="836"/>
    <n v="251"/>
    <n v="24869"/>
  </r>
  <r>
    <s v="SU"/>
    <n v="108"/>
    <x v="10"/>
    <n v="1"/>
    <n v="0"/>
    <n v="0"/>
    <n v="5"/>
    <n v="0"/>
    <n v="0"/>
    <n v="1466"/>
    <n v="114"/>
    <n v="4"/>
    <n v="1472"/>
  </r>
  <r>
    <s v="SU"/>
    <n v="108"/>
    <x v="16"/>
    <n v="0"/>
    <n v="0"/>
    <n v="0"/>
    <n v="2"/>
    <n v="0"/>
    <n v="0"/>
    <n v="1476"/>
    <n v="139"/>
    <n v="6"/>
    <n v="1478"/>
  </r>
  <r>
    <s v="SU"/>
    <n v="108"/>
    <x v="6"/>
    <n v="0"/>
    <n v="0"/>
    <n v="0"/>
    <n v="2"/>
    <n v="0"/>
    <n v="0"/>
    <n v="460"/>
    <n v="42"/>
    <n v="10"/>
    <n v="462"/>
  </r>
  <r>
    <s v="SU"/>
    <n v="108"/>
    <x v="0"/>
    <n v="0"/>
    <n v="0"/>
    <n v="0"/>
    <n v="4"/>
    <n v="1"/>
    <n v="0"/>
    <n v="2617"/>
    <n v="126"/>
    <n v="14"/>
    <n v="2622"/>
  </r>
  <r>
    <s v="SU"/>
    <n v="108"/>
    <x v="1"/>
    <n v="0"/>
    <n v="0"/>
    <n v="0"/>
    <n v="9"/>
    <n v="3"/>
    <n v="0"/>
    <n v="2984"/>
    <n v="185"/>
    <n v="8"/>
    <n v="2996"/>
  </r>
  <r>
    <s v="SU"/>
    <n v="112"/>
    <x v="10"/>
    <n v="0"/>
    <n v="0"/>
    <n v="1"/>
    <n v="19"/>
    <n v="2"/>
    <n v="0"/>
    <n v="16723"/>
    <n v="1013"/>
    <n v="94"/>
    <n v="16745"/>
  </r>
  <r>
    <s v="SU"/>
    <n v="112"/>
    <x v="16"/>
    <n v="0"/>
    <n v="0"/>
    <n v="0"/>
    <n v="3"/>
    <n v="0"/>
    <n v="0"/>
    <n v="1604"/>
    <n v="75"/>
    <n v="8"/>
    <n v="1607"/>
  </r>
  <r>
    <s v="SU"/>
    <n v="112"/>
    <x v="6"/>
    <n v="3"/>
    <n v="0"/>
    <n v="1"/>
    <n v="24"/>
    <n v="2"/>
    <n v="0"/>
    <n v="35288"/>
    <n v="1706"/>
    <n v="462"/>
    <n v="35318"/>
  </r>
  <r>
    <s v="SU"/>
    <n v="122"/>
    <x v="0"/>
    <n v="1"/>
    <n v="0"/>
    <n v="2"/>
    <n v="1265"/>
    <n v="433"/>
    <n v="0"/>
    <n v="10532"/>
    <n v="492"/>
    <n v="89"/>
    <n v="12233"/>
  </r>
  <r>
    <s v="SU"/>
    <n v="136"/>
    <x v="6"/>
    <n v="0"/>
    <n v="0"/>
    <n v="0"/>
    <n v="8"/>
    <n v="0"/>
    <n v="0"/>
    <n v="11577"/>
    <n v="665"/>
    <n v="98"/>
    <n v="11585"/>
  </r>
  <r>
    <s v="SU"/>
    <n v="138"/>
    <x v="7"/>
    <n v="1"/>
    <n v="0"/>
    <n v="0"/>
    <n v="276"/>
    <n v="172"/>
    <n v="0"/>
    <n v="2175"/>
    <n v="128"/>
    <n v="32"/>
    <n v="2624"/>
  </r>
  <r>
    <s v="SU"/>
    <n v="138"/>
    <x v="12"/>
    <n v="0"/>
    <n v="0"/>
    <n v="1"/>
    <n v="311"/>
    <n v="324"/>
    <n v="0"/>
    <n v="1429"/>
    <n v="162"/>
    <n v="26"/>
    <n v="2065"/>
  </r>
  <r>
    <s v="SU"/>
    <n v="138"/>
    <x v="0"/>
    <n v="8"/>
    <n v="0"/>
    <n v="5"/>
    <n v="2410"/>
    <n v="1169"/>
    <n v="0"/>
    <n v="18154"/>
    <n v="918"/>
    <n v="197"/>
    <n v="21746"/>
  </r>
  <r>
    <s v="SU"/>
    <n v="138"/>
    <x v="14"/>
    <n v="2"/>
    <n v="0"/>
    <n v="2"/>
    <n v="77"/>
    <n v="54"/>
    <n v="0"/>
    <n v="601"/>
    <n v="129"/>
    <n v="6"/>
    <n v="736"/>
  </r>
  <r>
    <s v="SU"/>
    <n v="154"/>
    <x v="0"/>
    <n v="41"/>
    <n v="0"/>
    <n v="7"/>
    <n v="3603"/>
    <n v="1345"/>
    <n v="0"/>
    <n v="22226"/>
    <n v="938"/>
    <n v="150"/>
    <n v="27222"/>
  </r>
  <r>
    <s v="SU"/>
    <n v="154"/>
    <x v="5"/>
    <n v="0"/>
    <n v="0"/>
    <n v="1"/>
    <n v="53"/>
    <n v="29"/>
    <n v="0"/>
    <n v="662"/>
    <n v="28"/>
    <n v="1"/>
    <n v="745"/>
  </r>
  <r>
    <s v="SU"/>
    <n v="156"/>
    <x v="10"/>
    <n v="0"/>
    <n v="0"/>
    <n v="0"/>
    <n v="18"/>
    <n v="0"/>
    <n v="0"/>
    <n v="11276"/>
    <n v="835"/>
    <n v="38"/>
    <n v="11294"/>
  </r>
  <r>
    <s v="SU"/>
    <n v="156"/>
    <x v="16"/>
    <n v="0"/>
    <n v="0"/>
    <n v="0"/>
    <n v="2"/>
    <n v="0"/>
    <n v="0"/>
    <n v="1639"/>
    <n v="136"/>
    <n v="3"/>
    <n v="1641"/>
  </r>
  <r>
    <s v="SU"/>
    <n v="156"/>
    <x v="6"/>
    <n v="0"/>
    <n v="0"/>
    <n v="0"/>
    <n v="1"/>
    <n v="0"/>
    <n v="0"/>
    <n v="663"/>
    <n v="42"/>
    <n v="2"/>
    <n v="664"/>
  </r>
  <r>
    <s v="SU"/>
    <n v="156"/>
    <x v="0"/>
    <n v="0"/>
    <n v="0"/>
    <n v="0"/>
    <n v="2"/>
    <n v="0"/>
    <n v="0"/>
    <n v="1030"/>
    <n v="59"/>
    <n v="1"/>
    <n v="1032"/>
  </r>
  <r>
    <s v="SU"/>
    <n v="170"/>
    <x v="7"/>
    <n v="2"/>
    <n v="0"/>
    <n v="2"/>
    <n v="614"/>
    <n v="530"/>
    <n v="0"/>
    <n v="4512"/>
    <n v="236"/>
    <n v="51"/>
    <n v="5660"/>
  </r>
  <r>
    <s v="SU"/>
    <n v="170"/>
    <x v="0"/>
    <n v="19"/>
    <n v="0"/>
    <n v="7"/>
    <n v="5256"/>
    <n v="2685"/>
    <n v="0"/>
    <n v="36072"/>
    <n v="1644"/>
    <n v="413"/>
    <n v="44039"/>
  </r>
  <r>
    <s v="SU"/>
    <n v="170"/>
    <x v="5"/>
    <n v="0"/>
    <n v="0"/>
    <n v="0"/>
    <n v="356"/>
    <n v="198"/>
    <n v="0"/>
    <n v="2659"/>
    <n v="131"/>
    <n v="15"/>
    <n v="3213"/>
  </r>
  <r>
    <s v="SU"/>
    <n v="184"/>
    <x v="16"/>
    <n v="0"/>
    <n v="0"/>
    <n v="0"/>
    <n v="0"/>
    <n v="0"/>
    <n v="0"/>
    <n v="604"/>
    <n v="26"/>
    <n v="8"/>
    <n v="604"/>
  </r>
  <r>
    <s v="SU"/>
    <n v="184"/>
    <x v="6"/>
    <n v="0"/>
    <n v="0"/>
    <n v="0"/>
    <n v="11"/>
    <n v="0"/>
    <n v="0"/>
    <n v="6905"/>
    <n v="663"/>
    <n v="54"/>
    <n v="6916"/>
  </r>
  <r>
    <s v="SU"/>
    <n v="186"/>
    <x v="7"/>
    <n v="154"/>
    <n v="0"/>
    <n v="3"/>
    <n v="1067"/>
    <n v="483"/>
    <n v="0"/>
    <n v="6492"/>
    <n v="437"/>
    <n v="70"/>
    <n v="8199"/>
  </r>
  <r>
    <s v="SU"/>
    <n v="186"/>
    <x v="0"/>
    <n v="87"/>
    <n v="0"/>
    <n v="3"/>
    <n v="1932"/>
    <n v="852"/>
    <n v="0"/>
    <n v="14244"/>
    <n v="994"/>
    <n v="143"/>
    <n v="17118"/>
  </r>
  <r>
    <s v="SU"/>
    <s v="ALEX"/>
    <x v="0"/>
    <n v="0"/>
    <n v="0"/>
    <n v="0"/>
    <n v="0"/>
    <n v="0"/>
    <n v="0"/>
    <n v="1547"/>
    <n v="26"/>
    <n v="5"/>
    <n v="1547"/>
  </r>
  <r>
    <s v="SU"/>
    <s v="68th St/Camelback RD"/>
    <x v="5"/>
    <n v="0"/>
    <n v="0"/>
    <n v="0"/>
    <n v="0"/>
    <n v="0"/>
    <n v="0"/>
    <n v="0"/>
    <n v="0"/>
    <n v="0"/>
    <n v="0"/>
  </r>
  <r>
    <s v="SU"/>
    <s v="Downtown/Old Town Trolly"/>
    <x v="5"/>
    <n v="0"/>
    <n v="0"/>
    <n v="0"/>
    <n v="0"/>
    <n v="0"/>
    <n v="0"/>
    <n v="0"/>
    <n v="0"/>
    <n v="0"/>
    <n v="0"/>
  </r>
  <r>
    <s v="SU"/>
    <s v="EARTH"/>
    <x v="1"/>
    <n v="0"/>
    <n v="0"/>
    <n v="0"/>
    <n v="0"/>
    <n v="0"/>
    <n v="0"/>
    <n v="9357"/>
    <n v="240"/>
    <n v="47"/>
    <n v="9357"/>
  </r>
  <r>
    <s v="SU"/>
    <s v="GUS"/>
    <x v="7"/>
    <n v="0"/>
    <n v="0"/>
    <n v="0"/>
    <n v="0"/>
    <n v="0"/>
    <n v="0"/>
    <n v="4819"/>
    <n v="105"/>
    <n v="158"/>
    <n v="4819"/>
  </r>
  <r>
    <s v="SU"/>
    <s v="JUPITER"/>
    <x v="1"/>
    <n v="0"/>
    <n v="0"/>
    <n v="0"/>
    <n v="0"/>
    <n v="0"/>
    <n v="0"/>
    <n v="7954"/>
    <n v="154"/>
    <n v="36"/>
    <n v="7954"/>
  </r>
  <r>
    <s v="SU"/>
    <s v="MARS"/>
    <x v="1"/>
    <n v="0"/>
    <n v="0"/>
    <n v="0"/>
    <n v="0"/>
    <n v="0"/>
    <n v="0"/>
    <n v="8608"/>
    <n v="166"/>
    <n v="26"/>
    <n v="8608"/>
  </r>
  <r>
    <s v="SU"/>
    <s v="MARY"/>
    <x v="0"/>
    <n v="0"/>
    <n v="0"/>
    <n v="0"/>
    <n v="0"/>
    <n v="0"/>
    <n v="0"/>
    <n v="6305"/>
    <n v="170"/>
    <n v="91"/>
    <n v="6305"/>
  </r>
  <r>
    <s v="SU"/>
    <s v="MERCURY"/>
    <x v="1"/>
    <n v="0"/>
    <n v="0"/>
    <n v="0"/>
    <n v="0"/>
    <n v="0"/>
    <n v="0"/>
    <n v="8918"/>
    <n v="112"/>
    <n v="24"/>
    <n v="8918"/>
  </r>
  <r>
    <s v="SU"/>
    <s v="Miller/Hayden Trolley"/>
    <x v="5"/>
    <n v="0"/>
    <n v="0"/>
    <n v="0"/>
    <n v="0"/>
    <n v="0"/>
    <n v="0"/>
    <n v="0"/>
    <n v="0"/>
    <n v="0"/>
    <n v="0"/>
  </r>
  <r>
    <s v="SU"/>
    <s v="Mustang (MSTG)"/>
    <x v="5"/>
    <n v="0"/>
    <n v="0"/>
    <n v="0"/>
    <n v="0"/>
    <n v="0"/>
    <n v="0"/>
    <n v="0"/>
    <n v="0"/>
    <n v="0"/>
    <n v="0"/>
  </r>
  <r>
    <s v="SU"/>
    <s v="SATURN"/>
    <x v="1"/>
    <n v="0"/>
    <n v="0"/>
    <n v="0"/>
    <n v="0"/>
    <n v="0"/>
    <n v="0"/>
    <n v="4736"/>
    <n v="75"/>
    <n v="10"/>
    <n v="4736"/>
  </r>
  <r>
    <s v="SU"/>
    <s v="SMART"/>
    <x v="0"/>
    <n v="0"/>
    <n v="0"/>
    <n v="0"/>
    <n v="0"/>
    <n v="0"/>
    <n v="0"/>
    <n v="5014"/>
    <n v="54"/>
    <n v="30"/>
    <n v="5014"/>
  </r>
  <r>
    <s v="SU"/>
    <s v="VENUS"/>
    <x v="1"/>
    <n v="0"/>
    <n v="0"/>
    <n v="0"/>
    <n v="0"/>
    <n v="0"/>
    <n v="0"/>
    <n v="6927"/>
    <n v="125"/>
    <n v="24"/>
    <n v="6927"/>
  </r>
  <r>
    <s v="SU"/>
    <s v="ZOOM"/>
    <x v="2"/>
    <n v="0"/>
    <n v="0"/>
    <n v="0"/>
    <n v="0"/>
    <n v="0"/>
    <n v="0"/>
    <n v="0"/>
    <n v="121"/>
    <n v="79"/>
    <n v="7855"/>
  </r>
  <r>
    <s v="SU"/>
    <s v="ZOOM"/>
    <x v="4"/>
    <n v="0"/>
    <n v="0"/>
    <n v="0"/>
    <n v="0"/>
    <n v="0"/>
    <n v="0"/>
    <n v="0"/>
    <n v="36"/>
    <n v="21"/>
    <n v="1875"/>
  </r>
  <r>
    <s v="SU"/>
    <s v="ZOOM"/>
    <x v="3"/>
    <n v="0"/>
    <n v="0"/>
    <n v="0"/>
    <n v="0"/>
    <n v="0"/>
    <n v="0"/>
    <n v="0"/>
    <n v="38"/>
    <n v="22"/>
    <n v="2556"/>
  </r>
  <r>
    <s v="SU"/>
    <s v="Valley Metro Rail"/>
    <x v="6"/>
    <n v="1307"/>
    <n v="0"/>
    <n v="2640"/>
    <n v="10325"/>
    <n v="17547"/>
    <n v="547"/>
    <n v="7262"/>
    <n v="0"/>
    <n v="0"/>
    <n v="184208"/>
  </r>
  <r>
    <s v="SU"/>
    <s v="Valley Metro Rail"/>
    <x v="0"/>
    <n v="3811"/>
    <n v="0"/>
    <n v="4695"/>
    <n v="36845"/>
    <n v="61317"/>
    <n v="3149"/>
    <n v="24617"/>
    <n v="0"/>
    <n v="0"/>
    <n v="623357"/>
  </r>
  <r>
    <s v="SU"/>
    <s v="Valley Metro Rail"/>
    <x v="1"/>
    <n v="1670"/>
    <n v="0"/>
    <n v="2336"/>
    <n v="10593"/>
    <n v="17951"/>
    <n v="951"/>
    <n v="7519"/>
    <n v="0"/>
    <n v="0"/>
    <n v="1909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s v="WK"/>
    <n v="0"/>
    <x v="0"/>
    <n v="283"/>
    <n v="0"/>
    <n v="60"/>
    <n v="35868"/>
    <n v="15516"/>
    <n v="2"/>
    <n v="210931"/>
    <n v="10992"/>
    <n v="3571"/>
    <n v="262660"/>
    <n v="342770.1"/>
    <n v="28225.600000000002"/>
    <m/>
  </r>
  <r>
    <s v="WK"/>
    <s v="0A"/>
    <x v="0"/>
    <n v="62"/>
    <n v="0"/>
    <n v="20"/>
    <n v="13167"/>
    <n v="3828"/>
    <n v="1"/>
    <n v="100998"/>
    <n v="4544"/>
    <n v="1694"/>
    <n v="118076"/>
    <n v="196923"/>
    <n v="16783.5"/>
    <m/>
  </r>
  <r>
    <s v="WK"/>
    <n v="1"/>
    <x v="0"/>
    <n v="26"/>
    <n v="0"/>
    <n v="8"/>
    <n v="7963"/>
    <n v="3100"/>
    <n v="2"/>
    <n v="43087"/>
    <n v="2349"/>
    <n v="517"/>
    <n v="54185"/>
    <n v="137179.79999999999"/>
    <n v="8035.0000000000009"/>
    <m/>
  </r>
  <r>
    <s v="WK"/>
    <n v="1"/>
    <x v="1"/>
    <n v="8"/>
    <n v="0"/>
    <n v="3"/>
    <n v="878"/>
    <n v="268"/>
    <n v="3"/>
    <n v="5934"/>
    <n v="559"/>
    <n v="56"/>
    <n v="7095"/>
    <n v="7037.4000000000005"/>
    <n v="2427.6000000000004"/>
    <m/>
  </r>
  <r>
    <s v="WK"/>
    <n v="3"/>
    <x v="2"/>
    <n v="8"/>
    <n v="0"/>
    <n v="12"/>
    <n v="2504"/>
    <n v="932"/>
    <n v="0"/>
    <n v="15772.282750861399"/>
    <n v="1041.0668377751213"/>
    <n v="131.100256662682"/>
    <n v="19227"/>
    <n v="78845.700000000012"/>
    <n v="7344"/>
    <m/>
  </r>
  <r>
    <s v="WK"/>
    <n v="3"/>
    <x v="0"/>
    <n v="468"/>
    <n v="0"/>
    <n v="133"/>
    <n v="68102"/>
    <n v="21665"/>
    <n v="3"/>
    <n v="423685.89628014911"/>
    <n v="17968.83932212925"/>
    <n v="4900.7589831938676"/>
    <n v="514057"/>
    <n v="499091.7"/>
    <n v="48209.4"/>
    <m/>
  </r>
  <r>
    <s v="WK"/>
    <n v="3"/>
    <x v="3"/>
    <n v="16"/>
    <n v="0"/>
    <n v="5"/>
    <n v="3102"/>
    <n v="1076"/>
    <n v="0"/>
    <n v="20760.820968989519"/>
    <n v="1612.0938400956329"/>
    <n v="136.1407601434498"/>
    <n v="24960"/>
    <n v="54017.399999999994"/>
    <n v="3868.6"/>
    <m/>
  </r>
  <r>
    <s v="WK"/>
    <n v="7"/>
    <x v="0"/>
    <n v="3197"/>
    <n v="0"/>
    <n v="475"/>
    <n v="67996"/>
    <n v="22942"/>
    <n v="6"/>
    <n v="338007"/>
    <n v="18666"/>
    <n v="6933"/>
    <n v="432623"/>
    <n v="666900.80000000005"/>
    <n v="50658.500000000007"/>
    <m/>
  </r>
  <r>
    <s v="WK"/>
    <n v="8"/>
    <x v="0"/>
    <n v="95"/>
    <n v="0"/>
    <n v="48"/>
    <n v="33969"/>
    <n v="13331"/>
    <n v="0"/>
    <n v="176601"/>
    <n v="8906"/>
    <n v="4077"/>
    <n v="224044"/>
    <n v="328501.39999999997"/>
    <n v="27425"/>
    <m/>
  </r>
  <r>
    <s v="WK"/>
    <n v="10"/>
    <x v="0"/>
    <n v="11"/>
    <n v="0"/>
    <n v="20"/>
    <n v="10948"/>
    <n v="4800"/>
    <n v="4"/>
    <n v="53586"/>
    <n v="1946"/>
    <n v="1307"/>
    <n v="69369"/>
    <n v="82908.5"/>
    <n v="8331.7000000000007"/>
    <m/>
  </r>
  <r>
    <s v="WK"/>
    <n v="12"/>
    <x v="0"/>
    <n v="1164"/>
    <n v="0"/>
    <n v="25"/>
    <n v="23702"/>
    <n v="8028"/>
    <n v="2"/>
    <n v="76729"/>
    <n v="3763"/>
    <n v="1144"/>
    <n v="109650"/>
    <n v="221908.8"/>
    <n v="19250"/>
    <m/>
  </r>
  <r>
    <s v="WK"/>
    <n v="13"/>
    <x v="0"/>
    <n v="1007"/>
    <n v="0"/>
    <n v="51"/>
    <n v="20082"/>
    <n v="10672"/>
    <n v="0"/>
    <n v="119004"/>
    <n v="5628"/>
    <n v="1039"/>
    <n v="150816"/>
    <n v="246189.60000000003"/>
    <n v="18990.199999999997"/>
    <m/>
  </r>
  <r>
    <s v="WK"/>
    <n v="15"/>
    <x v="0"/>
    <n v="110"/>
    <n v="0"/>
    <n v="28"/>
    <n v="12342"/>
    <n v="4614"/>
    <n v="2"/>
    <n v="97072"/>
    <n v="4875"/>
    <n v="1862"/>
    <n v="114168"/>
    <n v="130870.7"/>
    <n v="14248.899999999998"/>
    <m/>
  </r>
  <r>
    <s v="WK"/>
    <n v="16"/>
    <x v="0"/>
    <n v="3032"/>
    <n v="0"/>
    <n v="250"/>
    <n v="72904"/>
    <n v="14298"/>
    <n v="5"/>
    <n v="371046"/>
    <n v="19404"/>
    <n v="7200"/>
    <n v="461535"/>
    <n v="560647.69999999995"/>
    <n v="40524.299999999996"/>
    <m/>
  </r>
  <r>
    <s v="WK"/>
    <n v="17"/>
    <x v="2"/>
    <n v="19"/>
    <n v="0"/>
    <n v="6"/>
    <n v="2408.343797995145"/>
    <n v="484.0982279986128"/>
    <n v="0"/>
    <n v="12966.834937988209"/>
    <n v="736.04911399930643"/>
    <n v="157.02455699965321"/>
    <n v="15884"/>
    <n v="61057.3"/>
    <n v="3060"/>
    <m/>
  </r>
  <r>
    <s v="WK"/>
    <n v="17"/>
    <x v="4"/>
    <n v="17"/>
    <n v="0"/>
    <n v="4"/>
    <n v="1795.2136310339699"/>
    <n v="483.0610374382772"/>
    <n v="0"/>
    <n v="10268.518818225355"/>
    <n v="650.03051871913863"/>
    <n v="108.0152593595693"/>
    <n v="12568"/>
    <n v="45812.4"/>
    <n v="5898.2000000000007"/>
    <m/>
  </r>
  <r>
    <s v="WK"/>
    <n v="17"/>
    <x v="0"/>
    <n v="629"/>
    <n v="0"/>
    <n v="174"/>
    <n v="75393.460654302849"/>
    <n v="24005.560186943672"/>
    <n v="3"/>
    <n v="452234.26158902107"/>
    <n v="20036.780093471829"/>
    <n v="4777.8900467359172"/>
    <n v="552440"/>
    <n v="597250.5"/>
    <n v="52362.400000000001"/>
    <m/>
  </r>
  <r>
    <s v="WK"/>
    <n v="17"/>
    <x v="5"/>
    <n v="58"/>
    <n v="0"/>
    <n v="17"/>
    <n v="4826.6899080144667"/>
    <n v="1651.1971165755619"/>
    <n v="0"/>
    <n v="30861.675490892281"/>
    <n v="1787.0985582877811"/>
    <n v="252.04927914389049"/>
    <n v="37415"/>
    <n v="69706.3"/>
    <n v="9159.1000000000022"/>
    <m/>
  </r>
  <r>
    <s v="WK"/>
    <n v="17"/>
    <x v="3"/>
    <n v="24"/>
    <n v="0"/>
    <n v="5"/>
    <n v="1844.292008653576"/>
    <n v="412.08343104387893"/>
    <n v="0"/>
    <n v="12159.709163872971"/>
    <n v="597.04171552193952"/>
    <n v="62.020857760969733"/>
    <n v="14445"/>
    <n v="20950.800000000003"/>
    <n v="2159.8000000000002"/>
    <m/>
  </r>
  <r>
    <s v="WK"/>
    <n v="19"/>
    <x v="0"/>
    <n v="7494"/>
    <n v="0"/>
    <n v="569"/>
    <n v="84267"/>
    <n v="37627"/>
    <n v="11"/>
    <n v="739173"/>
    <n v="34539"/>
    <n v="8337"/>
    <n v="869141"/>
    <n v="837392.7"/>
    <n v="72876.400000000009"/>
    <m/>
  </r>
  <r>
    <s v="WK"/>
    <n v="27"/>
    <x v="0"/>
    <n v="158"/>
    <n v="0"/>
    <n v="54"/>
    <n v="51799"/>
    <n v="17237"/>
    <n v="5"/>
    <n v="385953"/>
    <n v="15538"/>
    <n v="4305"/>
    <n v="455206"/>
    <n v="460373.19999999995"/>
    <n v="37008.5"/>
    <m/>
  </r>
  <r>
    <s v="WK"/>
    <n v="28"/>
    <x v="0"/>
    <n v="63"/>
    <n v="0"/>
    <n v="5"/>
    <n v="6327"/>
    <n v="1831"/>
    <n v="0"/>
    <n v="57757"/>
    <n v="2818"/>
    <n v="450"/>
    <n v="65983"/>
    <n v="135476.4"/>
    <n v="8943.7000000000007"/>
    <m/>
  </r>
  <r>
    <s v="WK"/>
    <n v="29"/>
    <x v="0"/>
    <n v="4360"/>
    <n v="0"/>
    <n v="466"/>
    <n v="77993"/>
    <n v="29501"/>
    <n v="1"/>
    <n v="505435"/>
    <n v="20519"/>
    <n v="6127"/>
    <n v="617756"/>
    <n v="710067.99999999988"/>
    <n v="69653.599999999991"/>
    <m/>
  </r>
  <r>
    <s v="WK"/>
    <n v="29"/>
    <x v="5"/>
    <n v="408"/>
    <n v="0"/>
    <n v="44"/>
    <n v="7349"/>
    <n v="2926"/>
    <n v="2"/>
    <n v="56430"/>
    <n v="2740"/>
    <n v="435"/>
    <n v="67159"/>
    <n v="114275.69999999998"/>
    <n v="10846"/>
    <m/>
  </r>
  <r>
    <s v="WK"/>
    <n v="30"/>
    <x v="6"/>
    <n v="18"/>
    <n v="0"/>
    <n v="6"/>
    <n v="244"/>
    <n v="44"/>
    <n v="1"/>
    <n v="127824.58379102481"/>
    <n v="8094.1759767805306"/>
    <n v="1424.587988390266"/>
    <n v="128138"/>
    <n v="271246.30000000005"/>
    <n v="18984.8"/>
    <m/>
  </r>
  <r>
    <s v="WK"/>
    <n v="30"/>
    <x v="0"/>
    <n v="3"/>
    <n v="0"/>
    <n v="4"/>
    <n v="126"/>
    <n v="32"/>
    <n v="0"/>
    <n v="33750.510113864701"/>
    <n v="1519.2789015405219"/>
    <n v="194.13945077026122"/>
    <n v="33916"/>
    <n v="121864.1"/>
    <n v="10139.299999999999"/>
    <m/>
  </r>
  <r>
    <s v="WK"/>
    <n v="30"/>
    <x v="1"/>
    <n v="2"/>
    <n v="0"/>
    <n v="3"/>
    <n v="140"/>
    <n v="28"/>
    <n v="0"/>
    <n v="63161.90609511052"/>
    <n v="2997.5451216789461"/>
    <n v="221.2725608394731"/>
    <n v="63335"/>
    <n v="115204.90000000001"/>
    <n v="10638.4"/>
    <m/>
  </r>
  <r>
    <s v="WK"/>
    <n v="32"/>
    <x v="0"/>
    <n v="377"/>
    <n v="0"/>
    <n v="24"/>
    <n v="38453"/>
    <n v="9491"/>
    <n v="2"/>
    <n v="169202"/>
    <n v="7181"/>
    <n v="2601"/>
    <n v="217549"/>
    <n v="270968.90000000002"/>
    <n v="19610.699999999997"/>
    <m/>
  </r>
  <r>
    <s v="WK"/>
    <n v="32"/>
    <x v="1"/>
    <n v="5"/>
    <n v="0"/>
    <n v="3"/>
    <n v="1905"/>
    <n v="326"/>
    <n v="2"/>
    <n v="8824"/>
    <n v="451"/>
    <n v="103"/>
    <n v="11065"/>
    <n v="14682.5"/>
    <n v="4213"/>
    <m/>
  </r>
  <r>
    <s v="WK"/>
    <n v="35"/>
    <x v="0"/>
    <n v="4569"/>
    <n v="0"/>
    <n v="412"/>
    <n v="97959"/>
    <n v="40370"/>
    <n v="6"/>
    <n v="454710"/>
    <n v="24958"/>
    <n v="6382"/>
    <n v="598026"/>
    <n v="677019"/>
    <n v="54122.8"/>
    <m/>
  </r>
  <r>
    <s v="WK"/>
    <n v="39"/>
    <x v="0"/>
    <n v="486"/>
    <n v="0"/>
    <n v="22"/>
    <n v="3604"/>
    <n v="1185"/>
    <n v="1"/>
    <n v="23835"/>
    <n v="919"/>
    <n v="90"/>
    <n v="29133"/>
    <n v="147497.70000000001"/>
    <n v="10040.5"/>
    <m/>
  </r>
  <r>
    <s v="WK"/>
    <n v="40"/>
    <x v="6"/>
    <n v="15"/>
    <n v="0"/>
    <n v="8"/>
    <n v="2086"/>
    <n v="146"/>
    <n v="2"/>
    <n v="295291"/>
    <n v="19423"/>
    <n v="3320"/>
    <n v="297548"/>
    <n v="360864.3"/>
    <n v="30152.399999999998"/>
    <m/>
  </r>
  <r>
    <s v="WK"/>
    <n v="40"/>
    <x v="1"/>
    <n v="3"/>
    <n v="0"/>
    <n v="0"/>
    <n v="58"/>
    <n v="2"/>
    <n v="1"/>
    <n v="4964"/>
    <n v="278"/>
    <n v="31"/>
    <n v="5028"/>
    <n v="6873.3"/>
    <n v="1542.8999999999999"/>
    <m/>
  </r>
  <r>
    <s v="WK"/>
    <n v="41"/>
    <x v="2"/>
    <n v="8"/>
    <n v="0"/>
    <n v="2"/>
    <n v="1037"/>
    <n v="339"/>
    <n v="1"/>
    <n v="8048.0333479472201"/>
    <n v="480"/>
    <n v="85"/>
    <n v="9435"/>
    <n v="9629.9"/>
    <n v="4338"/>
    <m/>
  </r>
  <r>
    <s v="WK"/>
    <n v="41"/>
    <x v="0"/>
    <n v="441"/>
    <n v="0"/>
    <n v="200"/>
    <n v="90007"/>
    <n v="27252"/>
    <n v="1"/>
    <n v="540622.88250434888"/>
    <n v="23131"/>
    <n v="5658"/>
    <n v="658524"/>
    <n v="652205.29999999993"/>
    <n v="58816.7"/>
    <m/>
  </r>
  <r>
    <s v="WK"/>
    <n v="41"/>
    <x v="5"/>
    <n v="28"/>
    <n v="0"/>
    <n v="16"/>
    <n v="3928"/>
    <n v="1189"/>
    <n v="0"/>
    <n v="25248.084147703972"/>
    <n v="1237"/>
    <n v="270"/>
    <n v="30409"/>
    <n v="71086.100000000006"/>
    <n v="8234.4"/>
    <m/>
  </r>
  <r>
    <s v="WK"/>
    <n v="43"/>
    <x v="7"/>
    <n v="281"/>
    <n v="0"/>
    <n v="25"/>
    <n v="7523"/>
    <n v="2032"/>
    <n v="0"/>
    <n v="45470"/>
    <n v="1764"/>
    <n v="458"/>
    <n v="55331"/>
    <n v="51076.700000000004"/>
    <n v="3434.8"/>
    <m/>
  </r>
  <r>
    <s v="WK"/>
    <n v="43"/>
    <x v="0"/>
    <n v="1078"/>
    <n v="0"/>
    <n v="77"/>
    <n v="27069"/>
    <n v="7785"/>
    <n v="0"/>
    <n v="170063"/>
    <n v="8225"/>
    <n v="1313"/>
    <n v="206072"/>
    <n v="257894.19999999998"/>
    <n v="20953"/>
    <m/>
  </r>
  <r>
    <s v="WK"/>
    <n v="44"/>
    <x v="8"/>
    <n v="4"/>
    <n v="0"/>
    <n v="2"/>
    <n v="724"/>
    <n v="295"/>
    <n v="0"/>
    <n v="2470"/>
    <n v="230"/>
    <n v="27"/>
    <n v="3495"/>
    <n v="68480.099999999991"/>
    <n v="2924.5"/>
    <m/>
  </r>
  <r>
    <s v="WK"/>
    <n v="44"/>
    <x v="0"/>
    <n v="361"/>
    <n v="0"/>
    <n v="91"/>
    <n v="37212"/>
    <n v="17830"/>
    <n v="1"/>
    <n v="175941"/>
    <n v="8645"/>
    <n v="2367"/>
    <n v="231436"/>
    <n v="306552"/>
    <n v="25463.3"/>
    <m/>
  </r>
  <r>
    <s v="WK"/>
    <n v="45"/>
    <x v="6"/>
    <n v="13"/>
    <n v="0"/>
    <n v="2"/>
    <n v="1207"/>
    <n v="111"/>
    <n v="1"/>
    <n v="118845"/>
    <n v="6034"/>
    <n v="890"/>
    <n v="120179"/>
    <n v="268413"/>
    <n v="20443.3"/>
    <m/>
  </r>
  <r>
    <s v="WK"/>
    <n v="45"/>
    <x v="0"/>
    <n v="6"/>
    <n v="0"/>
    <n v="3"/>
    <n v="1067"/>
    <n v="301"/>
    <n v="0"/>
    <n v="115599"/>
    <n v="5084"/>
    <n v="1945"/>
    <n v="116976"/>
    <n v="189665.2"/>
    <n v="18299.8"/>
    <m/>
  </r>
  <r>
    <s v="WK"/>
    <n v="45"/>
    <x v="1"/>
    <n v="3"/>
    <n v="0"/>
    <n v="2"/>
    <n v="916"/>
    <n v="89"/>
    <n v="1"/>
    <n v="101217"/>
    <n v="4555"/>
    <n v="615"/>
    <n v="102228"/>
    <n v="133762.4"/>
    <n v="11504.9"/>
    <m/>
  </r>
  <r>
    <s v="WK"/>
    <n v="48"/>
    <x v="0"/>
    <n v="1"/>
    <n v="0"/>
    <n v="0"/>
    <n v="151"/>
    <n v="9"/>
    <n v="0"/>
    <n v="7263"/>
    <n v="298"/>
    <n v="37"/>
    <n v="7424"/>
    <n v="19868.7"/>
    <n v="1530"/>
    <m/>
  </r>
  <r>
    <s v="WK"/>
    <n v="48"/>
    <x v="1"/>
    <n v="6"/>
    <n v="0"/>
    <n v="0"/>
    <n v="764"/>
    <n v="51"/>
    <n v="1"/>
    <n v="40481"/>
    <n v="1330"/>
    <n v="164"/>
    <n v="41303"/>
    <n v="175206.30000000002"/>
    <n v="16677"/>
    <m/>
  </r>
  <r>
    <s v="WK"/>
    <n v="50"/>
    <x v="7"/>
    <n v="161"/>
    <n v="0"/>
    <n v="13"/>
    <n v="5665"/>
    <n v="1797"/>
    <n v="0"/>
    <n v="29900"/>
    <n v="1528"/>
    <n v="499"/>
    <n v="37537"/>
    <n v="103697"/>
    <n v="6632.9000000000005"/>
    <m/>
  </r>
  <r>
    <s v="WK"/>
    <n v="50"/>
    <x v="0"/>
    <n v="1392"/>
    <n v="0"/>
    <n v="231"/>
    <n v="70915"/>
    <n v="29209"/>
    <n v="11"/>
    <n v="439759"/>
    <n v="19007"/>
    <n v="6014"/>
    <n v="541517"/>
    <n v="557655.60000000009"/>
    <n v="50102.000000000007"/>
    <m/>
  </r>
  <r>
    <s v="WK"/>
    <n v="50"/>
    <x v="5"/>
    <n v="18"/>
    <n v="0"/>
    <n v="7"/>
    <n v="4273"/>
    <n v="1197"/>
    <n v="0"/>
    <n v="21375"/>
    <n v="1261"/>
    <n v="188"/>
    <n v="26870"/>
    <n v="43067.600000000006"/>
    <n v="5923.6"/>
    <m/>
  </r>
  <r>
    <s v="WK"/>
    <n v="51"/>
    <x v="7"/>
    <n v="137"/>
    <n v="0"/>
    <n v="20"/>
    <n v="11590"/>
    <n v="4162"/>
    <n v="0"/>
    <n v="60350"/>
    <n v="2973"/>
    <n v="544"/>
    <n v="76259"/>
    <n v="131578.69999999998"/>
    <n v="7600.2000000000007"/>
    <m/>
  </r>
  <r>
    <s v="WK"/>
    <n v="51"/>
    <x v="9"/>
    <n v="63"/>
    <n v="0"/>
    <n v="6"/>
    <n v="3171"/>
    <n v="1372"/>
    <n v="0"/>
    <n v="19053"/>
    <n v="792"/>
    <n v="200"/>
    <n v="23665"/>
    <n v="67249.5"/>
    <n v="5074.5"/>
    <m/>
  </r>
  <r>
    <s v="WK"/>
    <n v="51"/>
    <x v="0"/>
    <n v="385"/>
    <n v="0"/>
    <n v="62"/>
    <n v="29580"/>
    <n v="10310"/>
    <n v="3"/>
    <n v="165942"/>
    <n v="6763"/>
    <n v="1003"/>
    <n v="206282"/>
    <n v="227287.9"/>
    <n v="18278.5"/>
    <m/>
  </r>
  <r>
    <s v="WK"/>
    <n v="52"/>
    <x v="0"/>
    <n v="124"/>
    <n v="0"/>
    <n v="18"/>
    <n v="8223"/>
    <n v="2431"/>
    <n v="0"/>
    <n v="49496"/>
    <n v="2127"/>
    <n v="563"/>
    <n v="60292"/>
    <n v="170905.60000000001"/>
    <n v="13858.499999999998"/>
    <m/>
  </r>
  <r>
    <s v="WK"/>
    <n v="56"/>
    <x v="10"/>
    <n v="0"/>
    <n v="0"/>
    <n v="0"/>
    <n v="43"/>
    <n v="0"/>
    <n v="0"/>
    <n v="1311.027559847113"/>
    <n v="121"/>
    <n v="26"/>
    <n v="1354"/>
    <n v="10696.6"/>
    <n v="1138.8"/>
    <m/>
  </r>
  <r>
    <s v="WK"/>
    <n v="56"/>
    <x v="11"/>
    <n v="2"/>
    <n v="0"/>
    <n v="0"/>
    <n v="507"/>
    <n v="14"/>
    <n v="0"/>
    <n v="12896.319050492861"/>
    <n v="469"/>
    <n v="203"/>
    <n v="13419"/>
    <n v="29518.800000000003"/>
    <n v="2331.1999999999998"/>
    <m/>
  </r>
  <r>
    <s v="WK"/>
    <n v="56"/>
    <x v="0"/>
    <n v="3"/>
    <n v="0"/>
    <n v="1"/>
    <n v="303"/>
    <n v="19"/>
    <n v="0"/>
    <n v="9030.1832629249657"/>
    <n v="418"/>
    <n v="66"/>
    <n v="9356"/>
    <n v="39333.5"/>
    <n v="7700.0999999999995"/>
    <m/>
  </r>
  <r>
    <s v="WK"/>
    <n v="56"/>
    <x v="1"/>
    <n v="15"/>
    <n v="0"/>
    <n v="4"/>
    <n v="3336"/>
    <n v="104"/>
    <n v="1"/>
    <n v="105263.4701267351"/>
    <n v="5221"/>
    <n v="708"/>
    <n v="108723"/>
    <n v="187480.7"/>
    <n v="16266.199999999999"/>
    <m/>
  </r>
  <r>
    <s v="WK"/>
    <n v="59"/>
    <x v="7"/>
    <n v="71"/>
    <n v="0"/>
    <n v="41"/>
    <n v="13774"/>
    <n v="5450"/>
    <n v="2"/>
    <n v="115255"/>
    <n v="4308"/>
    <n v="1389"/>
    <n v="134593"/>
    <n v="192846.3"/>
    <n v="15818.4"/>
    <m/>
  </r>
  <r>
    <s v="WK"/>
    <n v="59"/>
    <x v="0"/>
    <n v="64"/>
    <n v="0"/>
    <n v="22"/>
    <n v="7465"/>
    <n v="2866"/>
    <n v="0"/>
    <n v="63915"/>
    <n v="2969"/>
    <n v="446"/>
    <n v="74332"/>
    <n v="105127.5"/>
    <n v="10599.4"/>
    <m/>
  </r>
  <r>
    <s v="WK"/>
    <n v="60"/>
    <x v="7"/>
    <n v="1270"/>
    <n v="0"/>
    <n v="41"/>
    <n v="12835"/>
    <n v="4490"/>
    <n v="1"/>
    <n v="52402"/>
    <n v="3037"/>
    <n v="836"/>
    <n v="71039"/>
    <n v="80556.800000000003"/>
    <n v="7772.2000000000007"/>
    <m/>
  </r>
  <r>
    <s v="WK"/>
    <n v="60"/>
    <x v="0"/>
    <n v="4421"/>
    <n v="0"/>
    <n v="140"/>
    <n v="34501"/>
    <n v="11012"/>
    <n v="4"/>
    <n v="137190"/>
    <n v="5837"/>
    <n v="2486"/>
    <n v="187268"/>
    <n v="178329.3"/>
    <n v="17429.199999999997"/>
    <m/>
  </r>
  <r>
    <s v="WK"/>
    <n v="61"/>
    <x v="6"/>
    <n v="13"/>
    <n v="0"/>
    <n v="3"/>
    <n v="701"/>
    <n v="85"/>
    <n v="1"/>
    <n v="188859.0240763342"/>
    <n v="10625.230555863749"/>
    <n v="1620"/>
    <n v="189662"/>
    <n v="312045.7"/>
    <n v="25259.200000000001"/>
    <m/>
  </r>
  <r>
    <s v="WK"/>
    <n v="61"/>
    <x v="0"/>
    <n v="12"/>
    <n v="0"/>
    <n v="5"/>
    <n v="836"/>
    <n v="274"/>
    <n v="0"/>
    <n v="166798.9578830578"/>
    <n v="7869.0851658715192"/>
    <n v="1628"/>
    <n v="167926"/>
    <n v="269307.99999999994"/>
    <n v="21992"/>
    <m/>
  </r>
  <r>
    <s v="WK"/>
    <n v="61"/>
    <x v="1"/>
    <n v="9"/>
    <n v="0"/>
    <n v="4"/>
    <n v="457"/>
    <n v="56"/>
    <n v="1"/>
    <n v="104714.018040608"/>
    <n v="4724.6842782647291"/>
    <n v="860"/>
    <n v="105241"/>
    <n v="148539.70000000001"/>
    <n v="11652.6"/>
    <m/>
  </r>
  <r>
    <s v="WK"/>
    <n v="62"/>
    <x v="1"/>
    <n v="12"/>
    <n v="0"/>
    <n v="1"/>
    <n v="1186"/>
    <n v="76"/>
    <n v="1"/>
    <n v="62088"/>
    <n v="1922"/>
    <n v="265"/>
    <n v="63364"/>
    <n v="250614.30000000002"/>
    <n v="20196.000000000004"/>
    <m/>
  </r>
  <r>
    <s v="WK"/>
    <n v="65"/>
    <x v="1"/>
    <n v="2"/>
    <n v="0"/>
    <n v="5"/>
    <n v="309"/>
    <n v="34"/>
    <n v="0"/>
    <n v="57852"/>
    <n v="1828"/>
    <n v="572"/>
    <n v="58202"/>
    <n v="149648.79999999999"/>
    <n v="13362"/>
    <m/>
  </r>
  <r>
    <s v="WK"/>
    <n v="66"/>
    <x v="10"/>
    <n v="3"/>
    <n v="0"/>
    <n v="2"/>
    <n v="98"/>
    <n v="38"/>
    <n v="0"/>
    <n v="10070"/>
    <n v="567"/>
    <n v="61"/>
    <n v="10211"/>
    <n v="39174.9"/>
    <n v="2061.3000000000002"/>
    <m/>
  </r>
  <r>
    <s v="WK"/>
    <n v="66"/>
    <x v="9"/>
    <n v="3"/>
    <n v="0"/>
    <n v="3"/>
    <n v="67"/>
    <n v="8"/>
    <n v="0"/>
    <n v="10451"/>
    <n v="721"/>
    <n v="103"/>
    <n v="10532"/>
    <n v="3907.9000000000005"/>
    <n v="1071"/>
    <m/>
  </r>
  <r>
    <s v="WK"/>
    <n v="66"/>
    <x v="1"/>
    <n v="3"/>
    <n v="0"/>
    <n v="1"/>
    <n v="613"/>
    <n v="100"/>
    <n v="0"/>
    <n v="54904"/>
    <n v="2442"/>
    <n v="603"/>
    <n v="55621"/>
    <n v="129832.59999999998"/>
    <n v="9955.6"/>
    <m/>
  </r>
  <r>
    <s v="WK"/>
    <n v="67"/>
    <x v="7"/>
    <n v="707"/>
    <n v="0"/>
    <n v="69.424486922618726"/>
    <n v="10379"/>
    <n v="3658"/>
    <n v="2"/>
    <n v="65796"/>
    <n v="2714"/>
    <n v="560"/>
    <n v="80611"/>
    <n v="133915.29999999999"/>
    <n v="10200"/>
    <m/>
  </r>
  <r>
    <s v="WK"/>
    <n v="67"/>
    <x v="12"/>
    <n v="104"/>
    <n v="0"/>
    <n v="7.0713164022310098"/>
    <n v="1717"/>
    <n v="515"/>
    <n v="0"/>
    <n v="10124"/>
    <n v="495"/>
    <n v="87"/>
    <n v="12468"/>
    <n v="24571.799999999996"/>
    <n v="1249.5"/>
    <m/>
  </r>
  <r>
    <s v="WK"/>
    <n v="67"/>
    <x v="0"/>
    <n v="960"/>
    <n v="0"/>
    <n v="90.504196675150268"/>
    <n v="12689"/>
    <n v="4250"/>
    <n v="0"/>
    <n v="79756"/>
    <n v="2946"/>
    <n v="380"/>
    <n v="97745"/>
    <n v="126779.4"/>
    <n v="9687.6"/>
    <m/>
  </r>
  <r>
    <s v="WK"/>
    <n v="70"/>
    <x v="7"/>
    <n v="599"/>
    <n v="0"/>
    <n v="42"/>
    <n v="19873"/>
    <n v="6448"/>
    <n v="3"/>
    <n v="146221"/>
    <n v="8324"/>
    <n v="1785"/>
    <n v="173186"/>
    <n v="209257.1"/>
    <n v="17891.400000000001"/>
    <m/>
  </r>
  <r>
    <s v="WK"/>
    <n v="70"/>
    <x v="0"/>
    <n v="1330"/>
    <n v="0"/>
    <n v="106"/>
    <n v="57676"/>
    <n v="19337"/>
    <n v="1"/>
    <n v="413091"/>
    <n v="20543"/>
    <n v="6333"/>
    <n v="491541"/>
    <n v="489052.1"/>
    <n v="38410.5"/>
    <m/>
  </r>
  <r>
    <s v="WK"/>
    <n v="72"/>
    <x v="10"/>
    <n v="8"/>
    <n v="0"/>
    <n v="4"/>
    <n v="705"/>
    <n v="97"/>
    <n v="0"/>
    <n v="68090.194391870245"/>
    <n v="3490.2570538392101"/>
    <n v="448.2570538392103"/>
    <n v="68904"/>
    <n v="82229.100000000006"/>
    <n v="8440.5"/>
    <m/>
  </r>
  <r>
    <s v="WK"/>
    <n v="72"/>
    <x v="8"/>
    <n v="0"/>
    <n v="0"/>
    <n v="0"/>
    <n v="10"/>
    <n v="5"/>
    <n v="0"/>
    <n v="1433.2256355006839"/>
    <n v="64.00358151588388"/>
    <n v="2.0035815158838775"/>
    <n v="1448"/>
    <n v="32821.199999999997"/>
    <n v="1895.2"/>
    <m/>
  </r>
  <r>
    <s v="WK"/>
    <n v="72"/>
    <x v="0"/>
    <n v="1"/>
    <n v="0"/>
    <n v="2"/>
    <n v="142"/>
    <n v="110"/>
    <n v="0"/>
    <n v="15567.136883790001"/>
    <n v="749.04979180619057"/>
    <n v="66.049791806190498"/>
    <n v="15822"/>
    <n v="68762.3"/>
    <n v="4383.3999999999996"/>
    <m/>
  </r>
  <r>
    <s v="WK"/>
    <n v="72"/>
    <x v="5"/>
    <n v="10"/>
    <n v="0"/>
    <n v="5"/>
    <n v="855"/>
    <n v="229"/>
    <n v="0"/>
    <n v="86847.559444428276"/>
    <n v="3842.2628483242579"/>
    <n v="538.26284832425813"/>
    <n v="87947"/>
    <n v="290318.39999999997"/>
    <n v="23467.3"/>
    <m/>
  </r>
  <r>
    <s v="WK"/>
    <n v="72"/>
    <x v="1"/>
    <n v="8"/>
    <n v="0"/>
    <n v="4"/>
    <n v="1617"/>
    <n v="148"/>
    <n v="2"/>
    <n v="128257.8836444108"/>
    <n v="6435.4267245144565"/>
    <n v="962.42672451445708"/>
    <n v="130037"/>
    <n v="274741"/>
    <n v="21022.9"/>
    <m/>
  </r>
  <r>
    <s v="WK"/>
    <n v="75"/>
    <x v="0"/>
    <n v="827"/>
    <n v="0"/>
    <n v="65"/>
    <n v="10470"/>
    <n v="3627"/>
    <n v="1"/>
    <n v="68941"/>
    <n v="2475"/>
    <n v="452"/>
    <n v="83931"/>
    <n v="150643"/>
    <n v="16943.599999999999"/>
    <m/>
  </r>
  <r>
    <s v="WK"/>
    <n v="77"/>
    <x v="6"/>
    <n v="1"/>
    <n v="0"/>
    <n v="0"/>
    <n v="51"/>
    <n v="7"/>
    <n v="0"/>
    <n v="7208.4159835034952"/>
    <n v="347.09244077855453"/>
    <n v="48"/>
    <n v="7267"/>
    <n v="22420.9"/>
    <n v="3782.6"/>
    <m/>
  </r>
  <r>
    <s v="WK"/>
    <n v="77"/>
    <x v="0"/>
    <n v="7"/>
    <n v="0"/>
    <n v="4"/>
    <n v="746"/>
    <n v="107"/>
    <n v="3"/>
    <n v="109869.0568827642"/>
    <n v="4099.3459739475929"/>
    <n v="1081"/>
    <n v="110736"/>
    <n v="296861.8"/>
    <n v="22504.400000000001"/>
    <m/>
  </r>
  <r>
    <s v="WK"/>
    <n v="77"/>
    <x v="1"/>
    <n v="3"/>
    <n v="0"/>
    <n v="2"/>
    <n v="228"/>
    <n v="17"/>
    <n v="0"/>
    <n v="48267.527133732328"/>
    <n v="1761.561585273852"/>
    <n v="441"/>
    <n v="48518"/>
    <n v="98698.599999999991"/>
    <n v="10362.5"/>
    <m/>
  </r>
  <r>
    <s v="WK"/>
    <n v="80"/>
    <x v="7"/>
    <n v="182"/>
    <n v="0"/>
    <n v="18"/>
    <n v="6907"/>
    <n v="3331"/>
    <n v="0"/>
    <n v="32363"/>
    <n v="1250"/>
    <n v="569"/>
    <n v="42801"/>
    <n v="37200.400000000001"/>
    <n v="5861.8"/>
    <m/>
  </r>
  <r>
    <s v="WK"/>
    <n v="80"/>
    <x v="8"/>
    <n v="17"/>
    <n v="0"/>
    <n v="0"/>
    <n v="443"/>
    <n v="207"/>
    <n v="0"/>
    <n v="1814"/>
    <n v="82"/>
    <n v="8"/>
    <n v="2481"/>
    <n v="7317.5"/>
    <n v="357"/>
    <m/>
  </r>
  <r>
    <s v="WK"/>
    <n v="80"/>
    <x v="0"/>
    <n v="724"/>
    <n v="0"/>
    <n v="32"/>
    <n v="24373"/>
    <n v="12661"/>
    <n v="1"/>
    <n v="122216"/>
    <n v="5934"/>
    <n v="1461"/>
    <n v="160007"/>
    <n v="257271.5"/>
    <n v="14107.7"/>
    <m/>
  </r>
  <r>
    <s v="WK"/>
    <n v="80"/>
    <x v="5"/>
    <n v="95"/>
    <n v="0"/>
    <n v="11"/>
    <n v="3946"/>
    <n v="1824"/>
    <n v="2"/>
    <n v="18235"/>
    <n v="1249"/>
    <n v="106"/>
    <n v="24113"/>
    <n v="61119.299999999996"/>
    <n v="5826.6"/>
    <m/>
  </r>
  <r>
    <s v="WK"/>
    <n v="81"/>
    <x v="10"/>
    <n v="0"/>
    <n v="0"/>
    <n v="0"/>
    <n v="278"/>
    <n v="9"/>
    <n v="0"/>
    <n v="12159"/>
    <n v="662"/>
    <n v="52"/>
    <n v="12446"/>
    <n v="41034.6"/>
    <n v="4718.3999999999996"/>
    <m/>
  </r>
  <r>
    <s v="WK"/>
    <n v="81"/>
    <x v="13"/>
    <n v="0"/>
    <n v="0"/>
    <n v="0"/>
    <n v="60"/>
    <n v="3"/>
    <n v="0"/>
    <n v="1803"/>
    <n v="138"/>
    <n v="14"/>
    <n v="1866"/>
    <n v="15922.699999999999"/>
    <n v="994.5"/>
    <m/>
  </r>
  <r>
    <s v="WK"/>
    <n v="81"/>
    <x v="5"/>
    <n v="5"/>
    <n v="0"/>
    <n v="2"/>
    <n v="1645"/>
    <n v="136"/>
    <n v="0"/>
    <n v="57885"/>
    <n v="3702"/>
    <n v="314"/>
    <n v="59673"/>
    <n v="173057.4"/>
    <n v="12741.4"/>
    <m/>
  </r>
  <r>
    <s v="WK"/>
    <n v="81"/>
    <x v="1"/>
    <n v="27"/>
    <n v="0"/>
    <n v="5"/>
    <n v="3285"/>
    <n v="239"/>
    <n v="0"/>
    <n v="120680"/>
    <n v="6442"/>
    <n v="647"/>
    <n v="124236"/>
    <n v="226003.80000000002"/>
    <n v="18031.699999999997"/>
    <m/>
  </r>
  <r>
    <s v="WK"/>
    <n v="83"/>
    <x v="7"/>
    <n v="56"/>
    <n v="0"/>
    <n v="14"/>
    <n v="3405.2060357675109"/>
    <n v="1275"/>
    <n v="0"/>
    <n v="19797.221684053649"/>
    <n v="1308.4120715350221"/>
    <n v="280"/>
    <n v="24547"/>
    <n v="70099.5"/>
    <n v="5712"/>
    <m/>
  </r>
  <r>
    <s v="WK"/>
    <n v="83"/>
    <x v="12"/>
    <n v="63"/>
    <n v="0"/>
    <n v="10"/>
    <n v="4060.2519560357678"/>
    <n v="1496"/>
    <n v="0"/>
    <n v="21804.951471684049"/>
    <n v="1611.5039120715351"/>
    <n v="229"/>
    <n v="27434"/>
    <n v="108834"/>
    <n v="6451.5"/>
    <m/>
  </r>
  <r>
    <s v="WK"/>
    <n v="83"/>
    <x v="0"/>
    <n v="175"/>
    <n v="0"/>
    <n v="32"/>
    <n v="9094.5420081967204"/>
    <n v="3070"/>
    <n v="0"/>
    <n v="51440.826844262301"/>
    <n v="2753.0840163934431"/>
    <n v="413"/>
    <n v="63812"/>
    <n v="105546.19999999998"/>
    <n v="9417.9000000000015"/>
    <m/>
  </r>
  <r>
    <s v="WK"/>
    <n v="90"/>
    <x v="7"/>
    <n v="1195"/>
    <n v="0"/>
    <n v="36"/>
    <n v="7767"/>
    <n v="2663"/>
    <n v="0"/>
    <n v="34497"/>
    <n v="1502"/>
    <n v="444"/>
    <n v="46158"/>
    <n v="52340.9"/>
    <n v="6782.6999999999989"/>
    <m/>
  </r>
  <r>
    <s v="WK"/>
    <n v="90"/>
    <x v="0"/>
    <n v="5599"/>
    <n v="0"/>
    <n v="165"/>
    <n v="45868"/>
    <n v="14589"/>
    <n v="0"/>
    <n v="220339"/>
    <n v="11365"/>
    <n v="2461"/>
    <n v="286560"/>
    <n v="316013.79999999993"/>
    <n v="25231.5"/>
    <m/>
  </r>
  <r>
    <s v="WK"/>
    <n v="96"/>
    <x v="10"/>
    <n v="1"/>
    <n v="0"/>
    <n v="2"/>
    <n v="7"/>
    <n v="7"/>
    <n v="0"/>
    <n v="33664"/>
    <n v="1669"/>
    <n v="179"/>
    <n v="33681"/>
    <n v="129805.59999999999"/>
    <n v="9278.3000000000011"/>
    <m/>
  </r>
  <r>
    <s v="WK"/>
    <n v="96"/>
    <x v="6"/>
    <n v="8"/>
    <n v="0"/>
    <n v="5"/>
    <n v="40"/>
    <n v="34"/>
    <n v="0"/>
    <n v="156034"/>
    <n v="6463"/>
    <n v="1466"/>
    <n v="156121"/>
    <n v="142168.5"/>
    <n v="16663.5"/>
    <m/>
  </r>
  <r>
    <s v="WK"/>
    <n v="104"/>
    <x v="10"/>
    <n v="1"/>
    <n v="0"/>
    <n v="2"/>
    <n v="21"/>
    <n v="7"/>
    <n v="0"/>
    <n v="31299"/>
    <n v="1912"/>
    <n v="402"/>
    <n v="31330"/>
    <n v="98961.3"/>
    <n v="7216.5"/>
    <m/>
  </r>
  <r>
    <s v="WK"/>
    <n v="104"/>
    <x v="6"/>
    <n v="6"/>
    <n v="0"/>
    <n v="3"/>
    <n v="41"/>
    <n v="23"/>
    <n v="1"/>
    <n v="84102"/>
    <n v="3520"/>
    <n v="813"/>
    <n v="84176"/>
    <n v="105353"/>
    <n v="9333"/>
    <m/>
  </r>
  <r>
    <s v="WK"/>
    <n v="106"/>
    <x v="7"/>
    <n v="114"/>
    <n v="0"/>
    <n v="9"/>
    <n v="4312"/>
    <n v="1552"/>
    <n v="0"/>
    <n v="28321"/>
    <n v="1259"/>
    <n v="334"/>
    <n v="34308"/>
    <n v="47636.3"/>
    <n v="2754"/>
    <m/>
  </r>
  <r>
    <s v="WK"/>
    <n v="106"/>
    <x v="12"/>
    <n v="175"/>
    <n v="0"/>
    <n v="17"/>
    <n v="6312"/>
    <n v="2260"/>
    <n v="1"/>
    <n v="39466"/>
    <n v="2266"/>
    <n v="405"/>
    <n v="48231"/>
    <n v="65610.600000000006"/>
    <n v="5651"/>
    <m/>
  </r>
  <r>
    <s v="WK"/>
    <n v="106"/>
    <x v="0"/>
    <n v="629"/>
    <n v="0"/>
    <n v="65"/>
    <n v="19017"/>
    <n v="6672"/>
    <n v="3"/>
    <n v="150860"/>
    <n v="5814"/>
    <n v="2003"/>
    <n v="177246"/>
    <n v="167644.70000000001"/>
    <n v="15140.500000000002"/>
    <m/>
  </r>
  <r>
    <s v="WK"/>
    <n v="106"/>
    <x v="14"/>
    <n v="13"/>
    <n v="0"/>
    <n v="3"/>
    <n v="1204"/>
    <n v="430"/>
    <n v="0"/>
    <n v="6725"/>
    <n v="634"/>
    <n v="111"/>
    <n v="8375"/>
    <n v="39092"/>
    <n v="3534.2000000000003"/>
    <m/>
  </r>
  <r>
    <s v="WK"/>
    <n v="106"/>
    <x v="15"/>
    <n v="1"/>
    <n v="0"/>
    <n v="0"/>
    <n v="264"/>
    <n v="145"/>
    <n v="0"/>
    <n v="1766"/>
    <n v="111"/>
    <n v="27"/>
    <n v="2176"/>
    <n v="5643.9000000000005"/>
    <n v="280.5"/>
    <m/>
  </r>
  <r>
    <s v="WK"/>
    <n v="108"/>
    <x v="10"/>
    <n v="0"/>
    <n v="0"/>
    <n v="4"/>
    <n v="365"/>
    <n v="10"/>
    <n v="0"/>
    <n v="21979.749552435689"/>
    <n v="1387.5749552435691"/>
    <n v="66"/>
    <n v="22359"/>
    <n v="58453.200000000004"/>
    <n v="3215.1000000000004"/>
    <m/>
  </r>
  <r>
    <s v="WK"/>
    <n v="108"/>
    <x v="16"/>
    <n v="1"/>
    <n v="0"/>
    <n v="0"/>
    <n v="254"/>
    <n v="9"/>
    <n v="0"/>
    <n v="18808.534721567892"/>
    <n v="1433.553472156789"/>
    <n v="118"/>
    <n v="19073"/>
    <n v="160542.9"/>
    <n v="7853.0999999999995"/>
    <m/>
  </r>
  <r>
    <s v="WK"/>
    <n v="108"/>
    <x v="6"/>
    <n v="3"/>
    <n v="0"/>
    <n v="2"/>
    <n v="100"/>
    <n v="1"/>
    <n v="0"/>
    <n v="8281.5320832940724"/>
    <n v="452.15320832940733"/>
    <n v="67"/>
    <n v="8388"/>
    <n v="27634.099999999995"/>
    <n v="3797.3999999999996"/>
    <m/>
  </r>
  <r>
    <s v="WK"/>
    <n v="108"/>
    <x v="0"/>
    <n v="3"/>
    <n v="0"/>
    <n v="0"/>
    <n v="195"/>
    <n v="17"/>
    <n v="1"/>
    <n v="25977.668237067752"/>
    <n v="946.66682370677472"/>
    <n v="104"/>
    <n v="26194"/>
    <n v="69300.5"/>
    <n v="7484"/>
    <m/>
  </r>
  <r>
    <s v="WK"/>
    <n v="108"/>
    <x v="1"/>
    <n v="2"/>
    <n v="0"/>
    <n v="1"/>
    <n v="450"/>
    <n v="10"/>
    <n v="0"/>
    <n v="37303.5154056346"/>
    <n v="1672.0515405634601"/>
    <n v="135"/>
    <n v="37767"/>
    <n v="99866.200000000012"/>
    <n v="6104.7"/>
    <m/>
  </r>
  <r>
    <s v="WK"/>
    <n v="112"/>
    <x v="10"/>
    <n v="8"/>
    <n v="0"/>
    <n v="1"/>
    <n v="242"/>
    <n v="37"/>
    <n v="0"/>
    <n v="117848"/>
    <n v="6698"/>
    <n v="537"/>
    <n v="118136"/>
    <n v="190563.40000000002"/>
    <n v="14331"/>
    <m/>
  </r>
  <r>
    <s v="WK"/>
    <n v="112"/>
    <x v="16"/>
    <n v="0"/>
    <n v="0"/>
    <n v="0"/>
    <n v="31"/>
    <n v="7"/>
    <n v="0"/>
    <n v="11096"/>
    <n v="600"/>
    <n v="76"/>
    <n v="11134"/>
    <n v="23789.200000000001"/>
    <n v="1096.5"/>
    <m/>
  </r>
  <r>
    <s v="WK"/>
    <n v="112"/>
    <x v="6"/>
    <n v="12"/>
    <n v="0"/>
    <n v="5"/>
    <n v="498"/>
    <n v="71"/>
    <n v="0"/>
    <n v="242053"/>
    <n v="11385"/>
    <n v="2363"/>
    <n v="242639"/>
    <n v="166666.10000000003"/>
    <n v="15172.5"/>
    <m/>
  </r>
  <r>
    <s v="WK"/>
    <n v="120"/>
    <x v="6"/>
    <n v="2"/>
    <n v="0"/>
    <n v="1"/>
    <n v="9"/>
    <n v="1"/>
    <n v="0"/>
    <n v="36147"/>
    <n v="1251"/>
    <n v="1158"/>
    <n v="36160"/>
    <n v="54587.100000000006"/>
    <n v="5996.7"/>
    <m/>
  </r>
  <r>
    <s v="WK"/>
    <n v="122"/>
    <x v="7"/>
    <n v="12"/>
    <n v="0"/>
    <n v="1"/>
    <n v="608"/>
    <n v="480"/>
    <n v="1"/>
    <n v="2918"/>
    <n v="174"/>
    <n v="35"/>
    <n v="4020"/>
    <n v="10157.400000000001"/>
    <n v="671.60000000000014"/>
    <m/>
  </r>
  <r>
    <s v="WK"/>
    <n v="122"/>
    <x v="0"/>
    <n v="159"/>
    <n v="0"/>
    <n v="26"/>
    <n v="12952"/>
    <n v="12093"/>
    <n v="4"/>
    <n v="61980"/>
    <n v="3523"/>
    <n v="886"/>
    <n v="87214"/>
    <n v="142770.70000000001"/>
    <n v="13241.699999999997"/>
    <m/>
  </r>
  <r>
    <s v="WK"/>
    <n v="128"/>
    <x v="6"/>
    <n v="4"/>
    <n v="0"/>
    <n v="5"/>
    <n v="41"/>
    <n v="8"/>
    <n v="0"/>
    <n v="43575"/>
    <n v="2212"/>
    <n v="1156"/>
    <n v="43633"/>
    <n v="73695"/>
    <n v="6579"/>
    <m/>
  </r>
  <r>
    <s v="WK"/>
    <n v="136"/>
    <x v="10"/>
    <n v="2"/>
    <n v="0"/>
    <n v="0"/>
    <n v="463"/>
    <n v="17"/>
    <n v="0"/>
    <n v="6539"/>
    <n v="530"/>
    <n v="44"/>
    <n v="7022"/>
    <n v="22618"/>
    <n v="3708.5000000000005"/>
    <m/>
  </r>
  <r>
    <s v="WK"/>
    <n v="136"/>
    <x v="16"/>
    <n v="2"/>
    <n v="0"/>
    <n v="1"/>
    <n v="2264"/>
    <n v="135"/>
    <n v="0"/>
    <n v="32325"/>
    <n v="2568"/>
    <n v="164"/>
    <n v="34727"/>
    <n v="97176.3"/>
    <n v="6415"/>
    <m/>
  </r>
  <r>
    <s v="WK"/>
    <n v="136"/>
    <x v="6"/>
    <n v="5"/>
    <n v="0"/>
    <n v="3"/>
    <n v="4849"/>
    <n v="308"/>
    <n v="1"/>
    <n v="76974"/>
    <n v="4453"/>
    <n v="648"/>
    <n v="82140"/>
    <n v="118522.2"/>
    <n v="10863.000000000002"/>
    <m/>
  </r>
  <r>
    <s v="WK"/>
    <n v="138"/>
    <x v="7"/>
    <n v="24"/>
    <n v="0"/>
    <n v="10"/>
    <n v="3502.8121504550941"/>
    <n v="1979.3480644807541"/>
    <n v="0"/>
    <n v="19211.928171948679"/>
    <n v="912"/>
    <n v="548"/>
    <n v="24728"/>
    <n v="34148.199999999997"/>
    <n v="2116.3000000000002"/>
    <m/>
  </r>
  <r>
    <s v="WK"/>
    <n v="138"/>
    <x v="12"/>
    <n v="22"/>
    <n v="0"/>
    <n v="8"/>
    <n v="2230.5703476258359"/>
    <n v="1216.2444346967868"/>
    <n v="0"/>
    <n v="12256.6518258581"/>
    <n v="1024"/>
    <n v="363"/>
    <n v="15733"/>
    <n v="56515.399999999994"/>
    <n v="3053.8"/>
    <m/>
  </r>
  <r>
    <s v="WK"/>
    <n v="138"/>
    <x v="0"/>
    <n v="181"/>
    <n v="0"/>
    <n v="46"/>
    <n v="21269.26400921154"/>
    <n v="11917.256003947801"/>
    <n v="0"/>
    <n v="125765.0160105275"/>
    <n v="6170"/>
    <n v="1640"/>
    <n v="159179"/>
    <n v="302121.60000000003"/>
    <n v="20519.900000000001"/>
    <m/>
  </r>
  <r>
    <s v="WK"/>
    <n v="138"/>
    <x v="14"/>
    <n v="11"/>
    <n v="0"/>
    <n v="7"/>
    <n v="1053.3534927075339"/>
    <n v="730.15149687465737"/>
    <n v="0"/>
    <n v="5929.403991665753"/>
    <n v="692"/>
    <n v="125"/>
    <n v="7731"/>
    <n v="32465.200000000001"/>
    <n v="5151.9000000000005"/>
    <m/>
  </r>
  <r>
    <s v="WK"/>
    <n v="140"/>
    <x v="10"/>
    <n v="7"/>
    <n v="0"/>
    <n v="0"/>
    <n v="94"/>
    <n v="4"/>
    <n v="0"/>
    <n v="31012.449846692951"/>
    <n v="2051"/>
    <n v="136"/>
    <n v="31117"/>
    <n v="149546.79999999999"/>
    <n v="7879.5"/>
    <m/>
  </r>
  <r>
    <s v="WK"/>
    <n v="140"/>
    <x v="16"/>
    <n v="1"/>
    <n v="0"/>
    <n v="0"/>
    <n v="17"/>
    <n v="0"/>
    <n v="0"/>
    <n v="3553.1625054752521"/>
    <n v="314"/>
    <n v="11"/>
    <n v="3571"/>
    <n v="15873.6"/>
    <n v="4777.7999999999993"/>
    <m/>
  </r>
  <r>
    <s v="WK"/>
    <n v="140"/>
    <x v="0"/>
    <n v="2"/>
    <n v="0"/>
    <n v="0"/>
    <n v="15"/>
    <n v="0"/>
    <n v="0"/>
    <n v="4004.298291721419"/>
    <n v="390"/>
    <n v="19"/>
    <n v="4021"/>
    <n v="7822"/>
    <n v="2065.5"/>
    <m/>
  </r>
  <r>
    <s v="WK"/>
    <n v="140"/>
    <x v="1"/>
    <n v="0"/>
    <n v="0"/>
    <n v="0"/>
    <n v="5"/>
    <n v="0"/>
    <n v="0"/>
    <n v="1375.089356110381"/>
    <n v="87"/>
    <n v="4"/>
    <n v="1380"/>
    <n v="6334.7"/>
    <n v="408"/>
    <m/>
  </r>
  <r>
    <s v="WK"/>
    <n v="154"/>
    <x v="0"/>
    <n v="332"/>
    <n v="0"/>
    <n v="37"/>
    <n v="21254"/>
    <n v="7207"/>
    <n v="4"/>
    <n v="101928"/>
    <n v="4285"/>
    <n v="553"/>
    <n v="130762"/>
    <n v="298620.39999999997"/>
    <n v="18688"/>
    <m/>
  </r>
  <r>
    <s v="WK"/>
    <n v="154"/>
    <x v="5"/>
    <n v="25"/>
    <n v="0"/>
    <n v="8"/>
    <n v="1030"/>
    <n v="316"/>
    <n v="0"/>
    <n v="5576"/>
    <n v="285"/>
    <n v="26"/>
    <n v="6955"/>
    <n v="30141"/>
    <n v="4726.1000000000004"/>
    <m/>
  </r>
  <r>
    <s v="WK"/>
    <n v="156"/>
    <x v="10"/>
    <n v="4"/>
    <n v="0"/>
    <n v="6"/>
    <n v="849"/>
    <n v="27"/>
    <n v="1"/>
    <n v="91992"/>
    <n v="5893"/>
    <n v="311"/>
    <n v="92879"/>
    <n v="176828.5"/>
    <n v="11396.2"/>
    <m/>
  </r>
  <r>
    <s v="WK"/>
    <n v="156"/>
    <x v="16"/>
    <n v="2"/>
    <n v="0"/>
    <n v="1"/>
    <n v="174"/>
    <n v="2"/>
    <n v="0"/>
    <n v="14524"/>
    <n v="1301"/>
    <n v="93"/>
    <n v="14703"/>
    <n v="168382.1"/>
    <n v="8753"/>
    <m/>
  </r>
  <r>
    <s v="WK"/>
    <n v="156"/>
    <x v="6"/>
    <n v="0"/>
    <n v="0"/>
    <n v="0"/>
    <n v="32"/>
    <n v="1"/>
    <n v="0"/>
    <n v="3731"/>
    <n v="443"/>
    <n v="18"/>
    <n v="3764"/>
    <n v="10681.7"/>
    <n v="2129.1"/>
    <m/>
  </r>
  <r>
    <s v="WK"/>
    <n v="156"/>
    <x v="0"/>
    <n v="1"/>
    <n v="0"/>
    <n v="0"/>
    <n v="72"/>
    <n v="0"/>
    <n v="0"/>
    <n v="8668"/>
    <n v="381"/>
    <n v="35"/>
    <n v="8741"/>
    <n v="8759.5"/>
    <n v="1787.3"/>
    <m/>
  </r>
  <r>
    <s v="WK"/>
    <n v="170"/>
    <x v="7"/>
    <n v="47.2545659951045"/>
    <n v="0"/>
    <n v="13"/>
    <n v="6131.1649406891356"/>
    <n v="1695.3276219167769"/>
    <n v="0"/>
    <n v="37291.059310864242"/>
    <n v="1526.80022594615"/>
    <n v="362.8909809828657"/>
    <n v="45178"/>
    <n v="64121.9"/>
    <n v="7856.6"/>
    <m/>
  </r>
  <r>
    <s v="WK"/>
    <n v="170"/>
    <x v="0"/>
    <n v="423.58695788614818"/>
    <n v="0"/>
    <n v="52"/>
    <n v="43864.771825770411"/>
    <n v="11898.97828406452"/>
    <n v="5"/>
    <n v="258263.17422958638"/>
    <n v="10207.456536747632"/>
    <n v="2672.554352601519"/>
    <n v="314507"/>
    <n v="288915.70000000007"/>
    <n v="19139.199999999997"/>
    <m/>
  </r>
  <r>
    <s v="WK"/>
    <n v="170"/>
    <x v="5"/>
    <n v="39.158476118747302"/>
    <n v="0"/>
    <n v="2"/>
    <n v="3614.0632335404507"/>
    <n v="894.69409401870325"/>
    <n v="2"/>
    <n v="19492.766459549359"/>
    <n v="1072.74323730622"/>
    <n v="94.554666415615401"/>
    <n v="24046"/>
    <n v="53462.899999999994"/>
    <n v="6035.4"/>
    <m/>
  </r>
  <r>
    <s v="WK"/>
    <n v="184"/>
    <x v="16"/>
    <n v="0"/>
    <n v="0"/>
    <n v="0"/>
    <n v="1"/>
    <n v="2"/>
    <n v="0"/>
    <n v="6191"/>
    <n v="209"/>
    <n v="71"/>
    <n v="6194"/>
    <n v="37964.400000000001"/>
    <n v="1918.5000000000002"/>
    <m/>
  </r>
  <r>
    <s v="WK"/>
    <n v="184"/>
    <x v="6"/>
    <n v="3"/>
    <n v="0"/>
    <n v="4"/>
    <n v="37"/>
    <n v="15"/>
    <n v="0"/>
    <n v="65704"/>
    <n v="5564"/>
    <n v="501"/>
    <n v="65763"/>
    <n v="194242.80000000002"/>
    <n v="14383.4"/>
    <m/>
  </r>
  <r>
    <s v="WK"/>
    <n v="186"/>
    <x v="7"/>
    <n v="80"/>
    <n v="0"/>
    <n v="7"/>
    <n v="3053"/>
    <n v="1086"/>
    <n v="0"/>
    <n v="11667"/>
    <n v="1001"/>
    <n v="134"/>
    <n v="15893"/>
    <n v="41367.399999999994"/>
    <n v="5634.5"/>
    <m/>
  </r>
  <r>
    <s v="WK"/>
    <n v="186"/>
    <x v="0"/>
    <n v="384"/>
    <n v="0"/>
    <n v="37"/>
    <n v="21571"/>
    <n v="8660"/>
    <n v="5"/>
    <n v="69662"/>
    <n v="6043"/>
    <n v="948"/>
    <n v="100319"/>
    <n v="329365.60000000003"/>
    <n v="20774.000000000004"/>
    <m/>
  </r>
  <r>
    <s v="WK"/>
    <s v="Grd Ave"/>
    <x v="7"/>
    <n v="2"/>
    <n v="0"/>
    <n v="0"/>
    <n v="0"/>
    <n v="0"/>
    <n v="0"/>
    <n v="258.54054054054052"/>
    <n v="0"/>
    <n v="0"/>
    <n v="261"/>
    <n v="5660.9999999999991"/>
    <n v="357"/>
    <m/>
  </r>
  <r>
    <s v="WK"/>
    <s v="Grd Ave"/>
    <x v="12"/>
    <n v="5"/>
    <n v="0"/>
    <n v="1"/>
    <n v="0"/>
    <n v="0"/>
    <n v="0"/>
    <n v="467.60810810810813"/>
    <n v="3"/>
    <n v="1"/>
    <n v="474"/>
    <n v="2320.5"/>
    <n v="153"/>
    <m/>
  </r>
  <r>
    <s v="WK"/>
    <s v="Grd Ave"/>
    <x v="0"/>
    <n v="0"/>
    <n v="0"/>
    <n v="1"/>
    <n v="4"/>
    <n v="0"/>
    <n v="0"/>
    <n v="640.85135135135101"/>
    <n v="7"/>
    <n v="0"/>
    <n v="646"/>
    <n v="7701"/>
    <n v="561"/>
    <m/>
  </r>
  <r>
    <s v="WK"/>
    <n v="400"/>
    <x v="0"/>
    <n v="0"/>
    <n v="26"/>
    <n v="0"/>
    <n v="2914"/>
    <n v="0"/>
    <n v="3"/>
    <n v="6956"/>
    <n v="46"/>
    <n v="5"/>
    <n v="9899"/>
    <n v="68036.299999999988"/>
    <n v="2990.8999999999996"/>
    <m/>
  </r>
  <r>
    <s v="WK"/>
    <n v="450"/>
    <x v="0"/>
    <n v="0"/>
    <n v="26"/>
    <n v="0"/>
    <n v="2186"/>
    <n v="0"/>
    <n v="11"/>
    <n v="7189"/>
    <n v="11"/>
    <n v="2"/>
    <n v="9412"/>
    <n v="67953.3"/>
    <n v="2968.3"/>
    <m/>
  </r>
  <r>
    <s v="WK"/>
    <n v="451"/>
    <x v="0"/>
    <n v="0"/>
    <n v="9"/>
    <n v="0"/>
    <n v="395"/>
    <n v="0"/>
    <n v="0"/>
    <n v="1018"/>
    <n v="7"/>
    <n v="1"/>
    <n v="1422"/>
    <n v="13754.999999999998"/>
    <n v="913"/>
    <m/>
  </r>
  <r>
    <s v="WK"/>
    <n v="452"/>
    <x v="0"/>
    <n v="0"/>
    <n v="2"/>
    <n v="0"/>
    <n v="468"/>
    <n v="0"/>
    <n v="0"/>
    <n v="630"/>
    <n v="5"/>
    <n v="2"/>
    <n v="1100"/>
    <n v="12507.400000000001"/>
    <n v="754.09999999999991"/>
    <m/>
  </r>
  <r>
    <s v="WK"/>
    <n v="460"/>
    <x v="0"/>
    <n v="0"/>
    <n v="13"/>
    <n v="0"/>
    <n v="4998"/>
    <n v="0"/>
    <n v="3"/>
    <n v="7681"/>
    <n v="399"/>
    <n v="33"/>
    <n v="12695"/>
    <n v="38647.4"/>
    <n v="2978.1000000000004"/>
    <m/>
  </r>
  <r>
    <s v="WK"/>
    <n v="480"/>
    <x v="0"/>
    <n v="0"/>
    <n v="61"/>
    <n v="0"/>
    <n v="6357"/>
    <n v="0"/>
    <n v="8"/>
    <n v="19039"/>
    <n v="357"/>
    <n v="13"/>
    <n v="25465"/>
    <n v="96620.6"/>
    <n v="4215.8999999999996"/>
    <m/>
  </r>
  <r>
    <s v="WK"/>
    <n v="514"/>
    <x v="17"/>
    <n v="0"/>
    <n v="7"/>
    <n v="0"/>
    <n v="5"/>
    <n v="1"/>
    <n v="34"/>
    <n v="97"/>
    <n v="2"/>
    <n v="1"/>
    <n v="144"/>
    <n v="4253.8999999999996"/>
    <n v="161.9"/>
    <m/>
  </r>
  <r>
    <s v="WK"/>
    <n v="514"/>
    <x v="0"/>
    <n v="0"/>
    <n v="7"/>
    <n v="0"/>
    <n v="2"/>
    <n v="0"/>
    <n v="51"/>
    <n v="461"/>
    <n v="19"/>
    <n v="0"/>
    <n v="521"/>
    <n v="9603.4"/>
    <n v="468.80000000000007"/>
    <m/>
  </r>
  <r>
    <s v="WK"/>
    <n v="514"/>
    <x v="5"/>
    <n v="0"/>
    <n v="1"/>
    <n v="0"/>
    <n v="3"/>
    <n v="0"/>
    <n v="225"/>
    <n v="399"/>
    <n v="5"/>
    <n v="0"/>
    <n v="628"/>
    <n v="10750.1"/>
    <n v="434.70000000000005"/>
    <m/>
  </r>
  <r>
    <s v="WK"/>
    <n v="520"/>
    <x v="0"/>
    <n v="0"/>
    <n v="0"/>
    <n v="0"/>
    <n v="0"/>
    <n v="1"/>
    <n v="77"/>
    <n v="163"/>
    <n v="6"/>
    <n v="2"/>
    <n v="241"/>
    <n v="6211.9000000000005"/>
    <n v="313.70000000000005"/>
    <m/>
  </r>
  <r>
    <s v="WK"/>
    <n v="520"/>
    <x v="1"/>
    <n v="0"/>
    <n v="0"/>
    <n v="0"/>
    <n v="11"/>
    <n v="0"/>
    <n v="11"/>
    <n v="275"/>
    <n v="4"/>
    <n v="25"/>
    <n v="297"/>
    <n v="5212.8999999999996"/>
    <n v="286"/>
    <m/>
  </r>
  <r>
    <s v="WK"/>
    <n v="521"/>
    <x v="0"/>
    <n v="0"/>
    <n v="4"/>
    <n v="0"/>
    <n v="24"/>
    <n v="4"/>
    <n v="268"/>
    <n v="258.38562091503269"/>
    <n v="16"/>
    <n v="13"/>
    <n v="558"/>
    <n v="14411.5"/>
    <n v="712"/>
    <m/>
  </r>
  <r>
    <s v="WK"/>
    <n v="521"/>
    <x v="1"/>
    <n v="0"/>
    <n v="1"/>
    <n v="0"/>
    <n v="10"/>
    <n v="7"/>
    <n v="267"/>
    <n v="291"/>
    <n v="16"/>
    <n v="8"/>
    <n v="576"/>
    <n v="9629.7000000000007"/>
    <n v="561.20000000000005"/>
    <m/>
  </r>
  <r>
    <s v="WK"/>
    <n v="522"/>
    <x v="0"/>
    <n v="0"/>
    <n v="6"/>
    <n v="0"/>
    <n v="67"/>
    <n v="3"/>
    <n v="282"/>
    <n v="561"/>
    <n v="2"/>
    <n v="1"/>
    <n v="919"/>
    <n v="21349.100000000002"/>
    <n v="1074.5999999999999"/>
    <m/>
  </r>
  <r>
    <s v="WK"/>
    <n v="522"/>
    <x v="1"/>
    <n v="0"/>
    <n v="2"/>
    <n v="0"/>
    <n v="12"/>
    <n v="8"/>
    <n v="279"/>
    <n v="321"/>
    <n v="5"/>
    <n v="2"/>
    <n v="622"/>
    <n v="13090.8"/>
    <n v="591.70000000000005"/>
    <m/>
  </r>
  <r>
    <s v="WK"/>
    <n v="531"/>
    <x v="16"/>
    <n v="0"/>
    <n v="1"/>
    <n v="0"/>
    <n v="8"/>
    <n v="0"/>
    <n v="621"/>
    <n v="335.25177304964541"/>
    <n v="36.251773049645394"/>
    <n v="0"/>
    <n v="966"/>
    <n v="11345.300000000001"/>
    <n v="673.4"/>
    <m/>
  </r>
  <r>
    <s v="WK"/>
    <n v="531"/>
    <x v="6"/>
    <n v="0"/>
    <n v="6"/>
    <n v="0"/>
    <n v="21"/>
    <n v="1"/>
    <n v="578"/>
    <n v="280.17730496453902"/>
    <n v="74.177304964539019"/>
    <n v="1"/>
    <n v="886"/>
    <n v="14938.300000000001"/>
    <n v="647"/>
    <m/>
  </r>
  <r>
    <s v="WK"/>
    <n v="531"/>
    <x v="0"/>
    <n v="0"/>
    <n v="7"/>
    <n v="0"/>
    <n v="15"/>
    <n v="10"/>
    <n v="930"/>
    <n v="557.57092198581563"/>
    <n v="64"/>
    <n v="0"/>
    <n v="1520"/>
    <n v="35140.6"/>
    <n v="1456.5"/>
    <m/>
  </r>
  <r>
    <s v="WK"/>
    <n v="533"/>
    <x v="6"/>
    <n v="0"/>
    <n v="6"/>
    <n v="0"/>
    <n v="229"/>
    <n v="0"/>
    <n v="0"/>
    <n v="3409"/>
    <n v="124"/>
    <n v="26"/>
    <n v="3644"/>
    <n v="40119.800000000003"/>
    <n v="1160.8999999999999"/>
    <m/>
  </r>
  <r>
    <s v="WK"/>
    <n v="533"/>
    <x v="0"/>
    <n v="0"/>
    <n v="5"/>
    <n v="0"/>
    <n v="54"/>
    <n v="0"/>
    <n v="10"/>
    <n v="8210"/>
    <n v="281"/>
    <n v="32"/>
    <n v="8279"/>
    <n v="38478.199999999997"/>
    <n v="1516.7999999999997"/>
    <m/>
  </r>
  <r>
    <s v="WK"/>
    <n v="535"/>
    <x v="6"/>
    <n v="0"/>
    <n v="1"/>
    <n v="0"/>
    <n v="25"/>
    <n v="0"/>
    <n v="9"/>
    <n v="2110"/>
    <n v="44"/>
    <n v="3"/>
    <n v="2145"/>
    <n v="36608.600000000006"/>
    <n v="1114.8999999999999"/>
    <m/>
  </r>
  <r>
    <s v="WK"/>
    <n v="535"/>
    <x v="0"/>
    <n v="0"/>
    <n v="3"/>
    <n v="0"/>
    <n v="21"/>
    <n v="0"/>
    <n v="4"/>
    <n v="3749"/>
    <n v="37"/>
    <n v="7"/>
    <n v="3777"/>
    <n v="25510.300000000003"/>
    <n v="995.40000000000009"/>
    <m/>
  </r>
  <r>
    <s v="WK"/>
    <n v="541"/>
    <x v="10"/>
    <n v="0"/>
    <n v="1"/>
    <n v="0"/>
    <n v="28"/>
    <n v="12"/>
    <n v="350"/>
    <n v="126"/>
    <n v="5"/>
    <n v="0"/>
    <n v="517"/>
    <n v="8514.4"/>
    <n v="459.6"/>
    <m/>
  </r>
  <r>
    <s v="WK"/>
    <n v="541"/>
    <x v="6"/>
    <n v="0"/>
    <n v="7"/>
    <n v="0"/>
    <n v="35"/>
    <n v="15"/>
    <n v="504.46306818181819"/>
    <n v="401.46306818181819"/>
    <n v="17"/>
    <n v="5"/>
    <n v="962"/>
    <n v="11952.300000000001"/>
    <n v="561.6"/>
    <m/>
  </r>
  <r>
    <s v="WK"/>
    <n v="541"/>
    <x v="0"/>
    <n v="0"/>
    <n v="1"/>
    <n v="0"/>
    <n v="217.67045454545456"/>
    <n v="34"/>
    <n v="504.78409090909088"/>
    <n v="842.78409090909099"/>
    <n v="34"/>
    <n v="5"/>
    <n v="1599"/>
    <n v="24781.200000000001"/>
    <n v="970.19999999999993"/>
    <m/>
  </r>
  <r>
    <s v="WK"/>
    <n v="542"/>
    <x v="10"/>
    <n v="0"/>
    <n v="7"/>
    <n v="0"/>
    <n v="31"/>
    <n v="0"/>
    <n v="942"/>
    <n v="1039"/>
    <n v="11"/>
    <n v="27"/>
    <n v="2019"/>
    <n v="40226.799999999996"/>
    <n v="1259.8999999999999"/>
    <m/>
  </r>
  <r>
    <s v="WK"/>
    <n v="542"/>
    <x v="0"/>
    <n v="0"/>
    <n v="2"/>
    <n v="0"/>
    <n v="50"/>
    <n v="1"/>
    <n v="740"/>
    <n v="1821"/>
    <n v="25"/>
    <n v="54"/>
    <n v="2614"/>
    <n v="54168.200000000004"/>
    <n v="2118.9"/>
    <m/>
  </r>
  <r>
    <s v="WK"/>
    <n v="562"/>
    <x v="4"/>
    <n v="0"/>
    <n v="0"/>
    <n v="0"/>
    <n v="2"/>
    <n v="0"/>
    <n v="0"/>
    <n v="1797"/>
    <n v="1"/>
    <n v="0"/>
    <n v="1799"/>
    <n v="606.1"/>
    <n v="42.4"/>
    <m/>
  </r>
  <r>
    <s v="WK"/>
    <n v="562"/>
    <x v="0"/>
    <n v="0"/>
    <n v="1"/>
    <n v="0"/>
    <n v="4"/>
    <n v="0"/>
    <n v="1"/>
    <n v="1960.459546925566"/>
    <n v="1"/>
    <n v="0"/>
    <n v="1966"/>
    <n v="30297.899999999998"/>
    <n v="1518.9999999999998"/>
    <m/>
  </r>
  <r>
    <s v="WK"/>
    <n v="563"/>
    <x v="2"/>
    <n v="0"/>
    <n v="18"/>
    <n v="0"/>
    <n v="1"/>
    <n v="0"/>
    <n v="0"/>
    <n v="2295.4903474903467"/>
    <n v="1"/>
    <n v="0"/>
    <n v="2314"/>
    <n v="9647"/>
    <n v="365.6"/>
    <m/>
  </r>
  <r>
    <s v="WK"/>
    <n v="563"/>
    <x v="18"/>
    <n v="0"/>
    <n v="1"/>
    <n v="0"/>
    <n v="0"/>
    <n v="0"/>
    <n v="0"/>
    <n v="734.62548262548262"/>
    <n v="0"/>
    <n v="2"/>
    <n v="736"/>
    <n v="2163.3000000000002"/>
    <n v="51"/>
    <m/>
  </r>
  <r>
    <s v="WK"/>
    <n v="563"/>
    <x v="0"/>
    <n v="0"/>
    <n v="1"/>
    <n v="0"/>
    <n v="17"/>
    <n v="0"/>
    <n v="2"/>
    <n v="2143.8841698841698"/>
    <n v="10"/>
    <n v="2"/>
    <n v="2164"/>
    <n v="32134.399999999998"/>
    <n v="1708.5"/>
    <m/>
  </r>
  <r>
    <s v="WK"/>
    <n v="571"/>
    <x v="19"/>
    <n v="0"/>
    <n v="1"/>
    <n v="0"/>
    <n v="0"/>
    <n v="0"/>
    <n v="0"/>
    <n v="838.41849529780563"/>
    <n v="11"/>
    <n v="3"/>
    <n v="839"/>
    <n v="7489.7"/>
    <n v="383.1"/>
    <m/>
  </r>
  <r>
    <s v="WK"/>
    <n v="571"/>
    <x v="0"/>
    <n v="0"/>
    <n v="2"/>
    <n v="0"/>
    <n v="3"/>
    <n v="0"/>
    <n v="0"/>
    <n v="2002.7210031347959"/>
    <n v="8"/>
    <n v="1"/>
    <n v="2008"/>
    <n v="33377.300000000003"/>
    <n v="1718.9"/>
    <m/>
  </r>
  <r>
    <s v="WK"/>
    <n v="571"/>
    <x v="20"/>
    <n v="0"/>
    <n v="0"/>
    <n v="0"/>
    <n v="2"/>
    <n v="0"/>
    <n v="0"/>
    <n v="2951.8605015673979"/>
    <n v="22"/>
    <n v="2"/>
    <n v="2954"/>
    <n v="5652.9000000000005"/>
    <n v="314.89999999999998"/>
    <m/>
  </r>
  <r>
    <s v="WK"/>
    <n v="573"/>
    <x v="7"/>
    <n v="0"/>
    <n v="1"/>
    <n v="0"/>
    <n v="1"/>
    <n v="0"/>
    <n v="6"/>
    <n v="1317"/>
    <n v="2"/>
    <n v="3"/>
    <n v="1325"/>
    <n v="21079.299999999996"/>
    <n v="808.3"/>
    <m/>
  </r>
  <r>
    <s v="WK"/>
    <n v="573"/>
    <x v="0"/>
    <n v="0"/>
    <n v="0"/>
    <n v="0"/>
    <n v="0"/>
    <n v="0"/>
    <n v="5"/>
    <n v="1040"/>
    <n v="3"/>
    <n v="1"/>
    <n v="1045"/>
    <n v="34397.5"/>
    <n v="1429.8"/>
    <m/>
  </r>
  <r>
    <s v="WK"/>
    <n v="575"/>
    <x v="7"/>
    <n v="0"/>
    <n v="8"/>
    <n v="0"/>
    <n v="2"/>
    <n v="0"/>
    <n v="10"/>
    <n v="1706"/>
    <n v="4"/>
    <n v="0"/>
    <n v="1726"/>
    <n v="8721"/>
    <n v="357"/>
    <m/>
  </r>
  <r>
    <s v="WK"/>
    <n v="575"/>
    <x v="0"/>
    <n v="0"/>
    <n v="5"/>
    <n v="0"/>
    <n v="1"/>
    <n v="0"/>
    <n v="10"/>
    <n v="987"/>
    <n v="1"/>
    <n v="0"/>
    <n v="1003"/>
    <n v="30982.2"/>
    <n v="1224"/>
    <m/>
  </r>
  <r>
    <s v="WK"/>
    <s v="Ajo/Gila Bend Connector"/>
    <x v="21"/>
    <n v="0"/>
    <n v="0"/>
    <n v="0"/>
    <n v="0"/>
    <n v="0"/>
    <n v="0"/>
    <n v="0"/>
    <n v="1"/>
    <n v="8"/>
    <n v="4145"/>
    <n v="301206"/>
    <n v="13974"/>
    <n v="4145"/>
  </r>
  <r>
    <s v="WK"/>
    <s v="ALEX"/>
    <x v="0"/>
    <n v="0"/>
    <n v="0"/>
    <n v="0"/>
    <n v="0"/>
    <n v="0"/>
    <n v="0"/>
    <n v="20926"/>
    <n v="646"/>
    <n v="101"/>
    <n v="20926"/>
    <n v="125567.9"/>
    <n v="9180"/>
    <m/>
  </r>
  <r>
    <s v="WK"/>
    <s v="BUZZ"/>
    <x v="6"/>
    <n v="0"/>
    <n v="0"/>
    <n v="0"/>
    <n v="0"/>
    <n v="0"/>
    <n v="0"/>
    <n v="49980"/>
    <n v="1500"/>
    <n v="1262"/>
    <n v="49980"/>
    <n v="93045.400000000009"/>
    <n v="8914.4"/>
    <m/>
  </r>
  <r>
    <s v="WK"/>
    <s v="68th St/Camelback RD"/>
    <x v="5"/>
    <n v="0"/>
    <n v="0"/>
    <n v="0"/>
    <n v="0"/>
    <n v="0"/>
    <n v="0"/>
    <n v="91413"/>
    <n v="1857"/>
    <n v="571"/>
    <n v="91413"/>
    <n v="176348.4"/>
    <n v="14599.999999999998"/>
    <m/>
  </r>
  <r>
    <s v="WK"/>
    <s v="DASH"/>
    <x v="0"/>
    <n v="0"/>
    <n v="0"/>
    <n v="0"/>
    <n v="0"/>
    <n v="0"/>
    <n v="0"/>
    <n v="171764"/>
    <n v="3534"/>
    <n v="3912"/>
    <n v="171764"/>
    <n v="48648.4"/>
    <n v="7065.7"/>
    <m/>
  </r>
  <r>
    <s v="WK"/>
    <s v="Downtown/Old Town Trolly"/>
    <x v="5"/>
    <n v="0"/>
    <n v="0"/>
    <n v="0"/>
    <n v="0"/>
    <n v="0"/>
    <n v="0"/>
    <n v="0"/>
    <n v="0"/>
    <n v="0"/>
    <n v="0"/>
    <n v="0"/>
    <n v="0"/>
    <m/>
  </r>
  <r>
    <s v="WK"/>
    <s v="EARTH"/>
    <x v="1"/>
    <n v="0"/>
    <n v="0"/>
    <n v="0"/>
    <n v="0"/>
    <n v="0"/>
    <n v="0"/>
    <n v="103707"/>
    <n v="2957"/>
    <n v="513"/>
    <n v="103707"/>
    <n v="272179.40000000002"/>
    <n v="24442.3"/>
    <m/>
  </r>
  <r>
    <s v="WK"/>
    <s v="Flash"/>
    <x v="1"/>
    <n v="0"/>
    <n v="0"/>
    <n v="0"/>
    <n v="0"/>
    <n v="0"/>
    <n v="0"/>
    <n v="5302"/>
    <n v="24"/>
    <n v="9"/>
    <n v="5302"/>
    <n v="94595.199999999997"/>
    <n v="8430.6"/>
    <m/>
  </r>
  <r>
    <s v="WK"/>
    <s v="GUS"/>
    <x v="7"/>
    <n v="0"/>
    <n v="0"/>
    <n v="0"/>
    <n v="0"/>
    <n v="0"/>
    <n v="0"/>
    <n v="49881"/>
    <n v="420"/>
    <n v="3749"/>
    <n v="49881"/>
    <n v="83306.900000000009"/>
    <n v="7497"/>
    <m/>
  </r>
  <r>
    <s v="WK"/>
    <s v="JUPITER"/>
    <x v="1"/>
    <n v="0"/>
    <n v="0"/>
    <n v="0"/>
    <n v="0"/>
    <n v="0"/>
    <n v="0"/>
    <n v="98822"/>
    <n v="1796"/>
    <n v="322"/>
    <n v="98822"/>
    <n v="196342.9"/>
    <n v="21818.999999999996"/>
    <m/>
  </r>
  <r>
    <s v="WK"/>
    <s v="MARS"/>
    <x v="1"/>
    <n v="0"/>
    <n v="0"/>
    <n v="0"/>
    <n v="0"/>
    <n v="0"/>
    <n v="0"/>
    <n v="119773"/>
    <n v="2503"/>
    <n v="173"/>
    <n v="119773"/>
    <n v="202482"/>
    <n v="20854.099999999999"/>
    <m/>
  </r>
  <r>
    <s v="WK"/>
    <s v="MARY"/>
    <x v="0"/>
    <n v="0"/>
    <n v="0"/>
    <n v="0"/>
    <n v="0"/>
    <n v="0"/>
    <n v="0"/>
    <n v="39949"/>
    <n v="1026"/>
    <n v="384"/>
    <n v="39949"/>
    <n v="155523.6"/>
    <n v="13795.5"/>
    <m/>
  </r>
  <r>
    <s v="WK"/>
    <s v="MERCURY"/>
    <x v="1"/>
    <n v="0"/>
    <n v="0"/>
    <n v="0"/>
    <n v="0"/>
    <n v="0"/>
    <n v="0"/>
    <n v="148302"/>
    <n v="2005"/>
    <n v="261"/>
    <n v="148302"/>
    <n v="196875.8"/>
    <n v="25046.2"/>
    <m/>
  </r>
  <r>
    <s v="WK"/>
    <s v="Miller/Hayden Trolley"/>
    <x v="5"/>
    <n v="0"/>
    <n v="0"/>
    <n v="0"/>
    <n v="0"/>
    <n v="0"/>
    <n v="0"/>
    <n v="56452"/>
    <n v="1173"/>
    <n v="317"/>
    <n v="56452"/>
    <n v="191308.69999999998"/>
    <n v="11696.699999999999"/>
    <m/>
  </r>
  <r>
    <s v="WK"/>
    <s v="Mustang (MSTG)"/>
    <x v="5"/>
    <n v="0"/>
    <n v="0"/>
    <n v="0"/>
    <n v="0"/>
    <n v="0"/>
    <n v="0"/>
    <n v="31806"/>
    <n v="910"/>
    <n v="197"/>
    <n v="31806"/>
    <n v="167272.59999999998"/>
    <n v="11260.4"/>
    <m/>
  </r>
  <r>
    <s v="WK"/>
    <s v="POGO"/>
    <x v="12"/>
    <n v="0"/>
    <n v="0"/>
    <n v="0"/>
    <n v="0"/>
    <n v="0"/>
    <n v="0"/>
    <n v="0"/>
    <n v="0"/>
    <n v="0"/>
    <n v="0"/>
    <n v="0"/>
    <n v="0"/>
    <m/>
  </r>
  <r>
    <s v="WK"/>
    <s v="Saturn"/>
    <x v="1"/>
    <n v="0"/>
    <n v="0"/>
    <n v="0"/>
    <n v="0"/>
    <n v="0"/>
    <n v="0"/>
    <n v="29231"/>
    <n v="427"/>
    <n v="159"/>
    <n v="29231"/>
    <n v="155812.29999999999"/>
    <n v="10946.099999999999"/>
    <m/>
  </r>
  <r>
    <s v="WK"/>
    <s v="SMART"/>
    <x v="0"/>
    <n v="0"/>
    <n v="0"/>
    <n v="0"/>
    <n v="0"/>
    <n v="0"/>
    <n v="0"/>
    <n v="47171"/>
    <n v="528"/>
    <n v="648"/>
    <n v="47171"/>
    <n v="89018.099999999991"/>
    <n v="9231"/>
    <m/>
  </r>
  <r>
    <s v="WK"/>
    <s v="VENUS"/>
    <x v="1"/>
    <n v="0"/>
    <n v="0"/>
    <n v="0"/>
    <n v="0"/>
    <n v="0"/>
    <n v="0"/>
    <n v="94609"/>
    <n v="1513"/>
    <n v="382"/>
    <n v="94609"/>
    <n v="178737.89999999997"/>
    <n v="23456.799999999999"/>
    <m/>
  </r>
  <r>
    <s v="WK"/>
    <s v="ZOOM "/>
    <x v="2"/>
    <n v="0"/>
    <n v="0"/>
    <n v="0"/>
    <n v="0"/>
    <n v="0"/>
    <n v="0"/>
    <n v="0"/>
    <n v="878"/>
    <n v="484"/>
    <n v="54164"/>
    <n v="345854.4"/>
    <n v="25829.8"/>
    <n v="54164"/>
  </r>
  <r>
    <s v="WK"/>
    <s v="ZOOM "/>
    <x v="4"/>
    <n v="0"/>
    <n v="0"/>
    <n v="0"/>
    <n v="0"/>
    <n v="0"/>
    <n v="0"/>
    <n v="0"/>
    <n v="315"/>
    <n v="241"/>
    <n v="16970"/>
    <n v="49911.5"/>
    <n v="3690.7"/>
    <n v="16970"/>
  </r>
  <r>
    <s v="WK"/>
    <s v="ZOOM "/>
    <x v="3"/>
    <n v="0"/>
    <n v="0"/>
    <n v="0"/>
    <n v="0"/>
    <n v="0"/>
    <n v="0"/>
    <n v="0"/>
    <n v="241"/>
    <n v="80"/>
    <n v="14891"/>
    <n v="60822.6"/>
    <n v="3162.8"/>
    <n v="14891"/>
  </r>
  <r>
    <s v="WK"/>
    <s v="Valley Metro Rail"/>
    <x v="6"/>
    <n v="28285"/>
    <n v="0"/>
    <n v="57739"/>
    <n v="221477"/>
    <n v="376930"/>
    <n v="12416"/>
    <n v="156280"/>
    <n v="0"/>
    <n v="0"/>
    <n v="853127"/>
    <n v="458851.60000000003"/>
    <n v="29853.399999999998"/>
    <m/>
  </r>
  <r>
    <s v="WK"/>
    <s v="Valley Metro Rail"/>
    <x v="0"/>
    <n v="81187"/>
    <n v="0"/>
    <n v="103327"/>
    <n v="817012"/>
    <n v="1364683"/>
    <n v="70801"/>
    <n v="546862"/>
    <n v="0"/>
    <n v="0"/>
    <n v="2983872"/>
    <n v="1317405"/>
    <n v="85704.3"/>
    <m/>
  </r>
  <r>
    <s v="WK"/>
    <s v="Valley Metro Rail"/>
    <x v="1"/>
    <n v="36250"/>
    <n v="0"/>
    <n v="51384"/>
    <n v="238818"/>
    <n v="405466"/>
    <n v="22118"/>
    <n v="169123"/>
    <n v="0"/>
    <n v="0"/>
    <n v="923159"/>
    <n v="439354.69999999995"/>
    <n v="28578.800000000003"/>
    <m/>
  </r>
  <r>
    <s v="SA"/>
    <n v="0"/>
    <x v="0"/>
    <n v="27"/>
    <n v="0"/>
    <n v="4"/>
    <n v="3573"/>
    <n v="1911"/>
    <n v="0"/>
    <n v="24282"/>
    <n v="1295"/>
    <n v="436"/>
    <n v="29797"/>
    <n v="46114.799999999996"/>
    <n v="3457.8"/>
    <m/>
  </r>
  <r>
    <s v="SA"/>
    <s v="0a"/>
    <x v="0"/>
    <n v="4"/>
    <n v="0"/>
    <n v="2"/>
    <n v="872"/>
    <n v="1285"/>
    <n v="0"/>
    <n v="15393"/>
    <n v="634"/>
    <n v="257"/>
    <n v="17556"/>
    <n v="19877.3"/>
    <n v="1852.1"/>
    <m/>
  </r>
  <r>
    <s v="SA"/>
    <n v="1"/>
    <x v="0"/>
    <n v="30"/>
    <n v="0"/>
    <n v="1"/>
    <n v="1159"/>
    <n v="234"/>
    <n v="0"/>
    <n v="7490"/>
    <n v="431"/>
    <n v="80"/>
    <n v="8914"/>
    <n v="27906.800000000003"/>
    <n v="1465.8"/>
    <m/>
  </r>
  <r>
    <s v="SA"/>
    <n v="1"/>
    <x v="1"/>
    <n v="7"/>
    <n v="0"/>
    <n v="0"/>
    <n v="126"/>
    <n v="11"/>
    <n v="0"/>
    <n v="1017"/>
    <n v="79"/>
    <n v="5"/>
    <n v="1161"/>
    <n v="2190.1"/>
    <n v="1024.7"/>
    <m/>
  </r>
  <r>
    <s v="SA"/>
    <n v="3"/>
    <x v="2"/>
    <n v="3"/>
    <n v="0"/>
    <n v="0"/>
    <n v="358"/>
    <n v="111"/>
    <n v="0"/>
    <n v="1196"/>
    <n v="111.0233260817017"/>
    <n v="21"/>
    <n v="1668"/>
    <n v="8040.8000000000011"/>
    <n v="1014"/>
    <m/>
  </r>
  <r>
    <s v="SA"/>
    <n v="3"/>
    <x v="0"/>
    <n v="55"/>
    <n v="0"/>
    <n v="11"/>
    <n v="8778"/>
    <n v="2276"/>
    <n v="0"/>
    <n v="45821"/>
    <n v="1884.9354604786081"/>
    <n v="643"/>
    <n v="56941"/>
    <n v="67540.200000000012"/>
    <n v="5524.2999999999993"/>
    <m/>
  </r>
  <r>
    <s v="SA"/>
    <n v="3"/>
    <x v="3"/>
    <n v="6"/>
    <n v="0"/>
    <n v="1"/>
    <n v="395"/>
    <n v="129"/>
    <n v="0"/>
    <n v="1872"/>
    <n v="162.04121343969061"/>
    <n v="14"/>
    <n v="2403"/>
    <n v="6503.7000000000007"/>
    <n v="905.6"/>
    <m/>
  </r>
  <r>
    <s v="SA"/>
    <n v="7"/>
    <x v="0"/>
    <n v="6"/>
    <n v="0"/>
    <n v="9"/>
    <n v="7610"/>
    <n v="1838"/>
    <n v="0"/>
    <n v="53000"/>
    <n v="2707"/>
    <n v="921"/>
    <n v="62463"/>
    <n v="109957.90000000002"/>
    <n v="7881.7999999999993"/>
    <m/>
  </r>
  <r>
    <s v="SA"/>
    <n v="8"/>
    <x v="0"/>
    <n v="429"/>
    <n v="0"/>
    <n v="66"/>
    <n v="3244"/>
    <n v="1630"/>
    <n v="1"/>
    <n v="34958"/>
    <n v="1742"/>
    <n v="820"/>
    <n v="40328"/>
    <n v="66446.5"/>
    <n v="4977.3999999999996"/>
    <m/>
  </r>
  <r>
    <s v="SA"/>
    <n v="10"/>
    <x v="0"/>
    <n v="50"/>
    <n v="0"/>
    <n v="3"/>
    <n v="1417"/>
    <n v="416"/>
    <n v="0"/>
    <n v="10183"/>
    <n v="375"/>
    <n v="204"/>
    <n v="12069"/>
    <n v="16651.7"/>
    <n v="1346"/>
    <m/>
  </r>
  <r>
    <s v="SA"/>
    <n v="12"/>
    <x v="0"/>
    <n v="8"/>
    <n v="0"/>
    <n v="4"/>
    <n v="3272"/>
    <n v="870"/>
    <n v="0"/>
    <n v="15293"/>
    <n v="738"/>
    <n v="175"/>
    <n v="19447"/>
    <n v="44572.000000000007"/>
    <n v="3814.7"/>
    <m/>
  </r>
  <r>
    <s v="SA"/>
    <n v="13"/>
    <x v="0"/>
    <n v="50"/>
    <n v="0"/>
    <n v="12"/>
    <n v="2157"/>
    <n v="666"/>
    <n v="1"/>
    <n v="18857"/>
    <n v="915"/>
    <n v="161"/>
    <n v="21743"/>
    <n v="49449.7"/>
    <n v="3756.2999999999997"/>
    <m/>
  </r>
  <r>
    <s v="SA"/>
    <n v="15"/>
    <x v="0"/>
    <n v="19"/>
    <n v="0"/>
    <n v="4"/>
    <n v="2861"/>
    <n v="679"/>
    <n v="1"/>
    <n v="14578"/>
    <n v="793"/>
    <n v="355"/>
    <n v="18142"/>
    <n v="26277.9"/>
    <n v="2861.7"/>
    <m/>
  </r>
  <r>
    <s v="SA"/>
    <n v="16"/>
    <x v="0"/>
    <n v="108"/>
    <n v="0"/>
    <n v="12"/>
    <n v="9418"/>
    <n v="2571"/>
    <n v="1"/>
    <n v="48247"/>
    <n v="2453"/>
    <n v="729"/>
    <n v="60357"/>
    <n v="93997.500000000015"/>
    <n v="6401.0999999999995"/>
    <m/>
  </r>
  <r>
    <s v="SA"/>
    <n v="17"/>
    <x v="2"/>
    <n v="2"/>
    <n v="0"/>
    <n v="1"/>
    <n v="426"/>
    <n v="168"/>
    <n v="0"/>
    <n v="1797"/>
    <n v="105"/>
    <n v="19"/>
    <n v="2394"/>
    <n v="5811.1"/>
    <n v="291.2"/>
    <m/>
  </r>
  <r>
    <s v="SA"/>
    <n v="17"/>
    <x v="4"/>
    <n v="1"/>
    <n v="0"/>
    <n v="1"/>
    <n v="196"/>
    <n v="48"/>
    <n v="0"/>
    <n v="865"/>
    <n v="77"/>
    <n v="11"/>
    <n v="1111"/>
    <n v="4358.7000000000007"/>
    <n v="421.19999999999993"/>
    <m/>
  </r>
  <r>
    <s v="SA"/>
    <n v="17"/>
    <x v="0"/>
    <n v="20"/>
    <n v="0"/>
    <n v="33"/>
    <n v="8149"/>
    <n v="3747"/>
    <n v="2"/>
    <n v="68871"/>
    <n v="2942"/>
    <n v="811"/>
    <n v="80822"/>
    <n v="73108.600000000006"/>
    <n v="5601.1999999999989"/>
    <m/>
  </r>
  <r>
    <s v="SA"/>
    <n v="17"/>
    <x v="5"/>
    <n v="3"/>
    <n v="0"/>
    <n v="4"/>
    <n v="588"/>
    <n v="198"/>
    <n v="0"/>
    <n v="4444"/>
    <n v="223"/>
    <n v="36"/>
    <n v="5237"/>
    <n v="8774.2000000000007"/>
    <n v="1120.7"/>
    <m/>
  </r>
  <r>
    <s v="SA"/>
    <n v="17"/>
    <x v="3"/>
    <n v="0"/>
    <n v="0"/>
    <n v="4"/>
    <n v="233"/>
    <n v="92"/>
    <n v="0"/>
    <n v="2455"/>
    <n v="144"/>
    <n v="13"/>
    <n v="2784"/>
    <n v="4008.6999999999994"/>
    <n v="630"/>
    <m/>
  </r>
  <r>
    <s v="SA"/>
    <n v="19"/>
    <x v="0"/>
    <n v="3838"/>
    <n v="0"/>
    <n v="172"/>
    <n v="13039"/>
    <n v="3694"/>
    <n v="0"/>
    <n v="97260"/>
    <n v="4409"/>
    <n v="1215"/>
    <n v="118003"/>
    <n v="106476.10000000002"/>
    <n v="8047.6999999999989"/>
    <m/>
  </r>
  <r>
    <s v="SA"/>
    <n v="27"/>
    <x v="0"/>
    <n v="11"/>
    <n v="0"/>
    <n v="21"/>
    <n v="10770"/>
    <n v="1825"/>
    <n v="0"/>
    <n v="55994"/>
    <n v="2498"/>
    <n v="819"/>
    <n v="68621"/>
    <n v="93371.8"/>
    <n v="6823.4000000000005"/>
    <m/>
  </r>
  <r>
    <s v="SA"/>
    <n v="28"/>
    <x v="0"/>
    <n v="7"/>
    <n v="0"/>
    <n v="2"/>
    <n v="1274"/>
    <n v="175"/>
    <n v="0"/>
    <n v="8870"/>
    <n v="427"/>
    <n v="79"/>
    <n v="10328"/>
    <n v="27212.300000000003"/>
    <n v="1653"/>
    <m/>
  </r>
  <r>
    <s v="SA"/>
    <n v="29"/>
    <x v="0"/>
    <n v="19"/>
    <n v="0"/>
    <n v="8"/>
    <n v="7151"/>
    <n v="3878"/>
    <n v="1"/>
    <n v="58623"/>
    <n v="2571"/>
    <n v="762"/>
    <n v="69680"/>
    <n v="72905"/>
    <n v="6138.2000000000007"/>
    <m/>
  </r>
  <r>
    <s v="SA"/>
    <n v="29"/>
    <x v="5"/>
    <n v="1"/>
    <n v="0"/>
    <n v="0"/>
    <n v="423"/>
    <n v="220"/>
    <n v="1"/>
    <n v="4250"/>
    <n v="208"/>
    <n v="25"/>
    <n v="4895"/>
    <n v="11649.1"/>
    <n v="1081.6000000000001"/>
    <m/>
  </r>
  <r>
    <s v="SA"/>
    <n v="30"/>
    <x v="6"/>
    <n v="0"/>
    <n v="0"/>
    <n v="0"/>
    <n v="71"/>
    <n v="0"/>
    <n v="0"/>
    <n v="13810.099337748339"/>
    <n v="833.0198675496689"/>
    <n v="156.5298013245033"/>
    <n v="13881"/>
    <n v="27584.000000000004"/>
    <n v="1884.6"/>
    <m/>
  </r>
  <r>
    <s v="SA"/>
    <n v="30"/>
    <x v="0"/>
    <n v="3"/>
    <n v="0"/>
    <n v="0"/>
    <n v="29"/>
    <n v="7"/>
    <n v="0"/>
    <n v="3728.366445916115"/>
    <n v="144.33995584988961"/>
    <n v="17.50993377483444"/>
    <n v="3767"/>
    <n v="22869.4"/>
    <n v="1964.3999999999999"/>
    <m/>
  </r>
  <r>
    <s v="SA"/>
    <n v="30"/>
    <x v="1"/>
    <n v="1"/>
    <n v="0"/>
    <n v="2"/>
    <n v="60"/>
    <n v="4"/>
    <n v="0"/>
    <n v="8707.5342163355417"/>
    <n v="325.64017660044146"/>
    <n v="34.960264900662253"/>
    <n v="8775"/>
    <n v="21681.1"/>
    <n v="1821.1999999999998"/>
    <m/>
  </r>
  <r>
    <s v="SA"/>
    <n v="32"/>
    <x v="0"/>
    <n v="121"/>
    <n v="0"/>
    <n v="15"/>
    <n v="7013"/>
    <n v="2191"/>
    <n v="1"/>
    <n v="25232"/>
    <n v="1206"/>
    <n v="454"/>
    <n v="34573"/>
    <n v="52603.100000000006"/>
    <n v="3687.1000000000004"/>
    <m/>
  </r>
  <r>
    <s v="SA"/>
    <n v="32"/>
    <x v="1"/>
    <n v="1"/>
    <n v="0"/>
    <n v="1"/>
    <n v="545"/>
    <n v="100"/>
    <n v="1"/>
    <n v="1973"/>
    <n v="77"/>
    <n v="25"/>
    <n v="2621"/>
    <n v="3050.3"/>
    <n v="1008.3000000000001"/>
    <m/>
  </r>
  <r>
    <s v="SA"/>
    <n v="35"/>
    <x v="0"/>
    <n v="193"/>
    <n v="0"/>
    <n v="13"/>
    <n v="10385"/>
    <n v="1526"/>
    <n v="1"/>
    <n v="82390"/>
    <n v="4004"/>
    <n v="1202"/>
    <n v="94508"/>
    <n v="114467.9"/>
    <n v="7954.1999999999989"/>
    <m/>
  </r>
  <r>
    <s v="SA"/>
    <n v="39"/>
    <x v="0"/>
    <n v="17"/>
    <n v="0"/>
    <n v="1"/>
    <n v="331"/>
    <n v="277"/>
    <n v="0"/>
    <n v="4268"/>
    <n v="167"/>
    <n v="8"/>
    <n v="4894"/>
    <n v="29628.600000000002"/>
    <n v="2016.3999999999999"/>
    <m/>
  </r>
  <r>
    <s v="SA"/>
    <n v="40"/>
    <x v="6"/>
    <n v="10"/>
    <n v="0"/>
    <n v="1"/>
    <n v="7"/>
    <n v="5"/>
    <n v="0"/>
    <n v="48804"/>
    <n v="3106"/>
    <n v="586"/>
    <n v="48827"/>
    <n v="45388.9"/>
    <n v="3499.1000000000004"/>
    <m/>
  </r>
  <r>
    <s v="SA"/>
    <n v="40"/>
    <x v="1"/>
    <n v="1"/>
    <n v="0"/>
    <n v="1"/>
    <n v="26"/>
    <n v="0"/>
    <n v="0"/>
    <n v="850"/>
    <n v="57"/>
    <n v="6"/>
    <n v="878"/>
    <n v="1360.1000000000001"/>
    <n v="489.79999999999995"/>
    <m/>
  </r>
  <r>
    <s v="SA"/>
    <n v="41"/>
    <x v="2"/>
    <n v="1"/>
    <n v="0"/>
    <n v="0"/>
    <n v="145"/>
    <n v="40"/>
    <n v="0"/>
    <n v="1178.0143281051292"/>
    <n v="79.014328105129294"/>
    <n v="11"/>
    <n v="1364"/>
    <n v="2134.9"/>
    <n v="945"/>
    <m/>
  </r>
  <r>
    <s v="SA"/>
    <n v="41"/>
    <x v="0"/>
    <n v="33"/>
    <n v="0"/>
    <n v="19"/>
    <n v="10135"/>
    <n v="3680"/>
    <n v="0"/>
    <n v="67004.940568037302"/>
    <n v="2868.9405680373038"/>
    <n v="774"/>
    <n v="80872"/>
    <n v="78619"/>
    <n v="5659.2"/>
    <m/>
  </r>
  <r>
    <s v="SA"/>
    <n v="41"/>
    <x v="5"/>
    <n v="2"/>
    <n v="0"/>
    <n v="2"/>
    <n v="592"/>
    <n v="202"/>
    <n v="0"/>
    <n v="3499.045103857567"/>
    <n v="198.0451038575668"/>
    <n v="30"/>
    <n v="4297"/>
    <n v="9396.9000000000015"/>
    <n v="1118"/>
    <m/>
  </r>
  <r>
    <s v="SA"/>
    <n v="43"/>
    <x v="7"/>
    <n v="5"/>
    <n v="0"/>
    <n v="1"/>
    <n v="1222"/>
    <n v="211"/>
    <n v="0"/>
    <n v="7683"/>
    <n v="337"/>
    <n v="64"/>
    <n v="9122"/>
    <n v="10172.9"/>
    <n v="595.60000000000014"/>
    <m/>
  </r>
  <r>
    <s v="SA"/>
    <n v="43"/>
    <x v="0"/>
    <n v="11"/>
    <n v="0"/>
    <n v="3"/>
    <n v="3849"/>
    <n v="760"/>
    <n v="0"/>
    <n v="27519"/>
    <n v="1314"/>
    <n v="219"/>
    <n v="32142"/>
    <n v="50923.500000000007"/>
    <n v="4009.2000000000003"/>
    <m/>
  </r>
  <r>
    <s v="SA"/>
    <n v="44"/>
    <x v="8"/>
    <n v="0"/>
    <n v="0"/>
    <n v="0"/>
    <n v="128"/>
    <n v="60"/>
    <n v="0"/>
    <n v="484"/>
    <n v="47"/>
    <n v="0"/>
    <n v="672"/>
    <n v="13882.4"/>
    <n v="526.90000000000009"/>
    <m/>
  </r>
  <r>
    <s v="SA"/>
    <n v="44"/>
    <x v="0"/>
    <n v="63"/>
    <n v="0"/>
    <n v="3"/>
    <n v="8074"/>
    <n v="2797"/>
    <n v="0"/>
    <n v="34335"/>
    <n v="1274"/>
    <n v="401"/>
    <n v="45272"/>
    <n v="61825.900000000009"/>
    <n v="4511.5"/>
    <m/>
  </r>
  <r>
    <s v="SA"/>
    <n v="45"/>
    <x v="6"/>
    <n v="7"/>
    <n v="0"/>
    <n v="1"/>
    <n v="9"/>
    <n v="0"/>
    <n v="0"/>
    <n v="10530"/>
    <n v="631"/>
    <n v="97"/>
    <n v="10547"/>
    <n v="25755.600000000002"/>
    <n v="2041.8000000000002"/>
    <m/>
  </r>
  <r>
    <s v="SA"/>
    <n v="45"/>
    <x v="0"/>
    <n v="3"/>
    <n v="0"/>
    <n v="2"/>
    <n v="758"/>
    <n v="5"/>
    <n v="0"/>
    <n v="14104"/>
    <n v="726"/>
    <n v="320"/>
    <n v="14872"/>
    <n v="28660.700000000004"/>
    <n v="2822.6"/>
    <m/>
  </r>
  <r>
    <s v="SA"/>
    <n v="45"/>
    <x v="1"/>
    <n v="0"/>
    <n v="0"/>
    <n v="1"/>
    <n v="417"/>
    <n v="3"/>
    <n v="0"/>
    <n v="12528"/>
    <n v="606"/>
    <n v="88"/>
    <n v="12949"/>
    <n v="20624.3"/>
    <n v="2064.2000000000003"/>
    <m/>
  </r>
  <r>
    <s v="SA"/>
    <n v="48"/>
    <x v="0"/>
    <n v="0"/>
    <n v="0"/>
    <n v="0"/>
    <n v="0"/>
    <n v="0"/>
    <n v="0"/>
    <n v="1179"/>
    <n v="37"/>
    <n v="4"/>
    <n v="1179"/>
    <n v="4051.7"/>
    <n v="270.40000000000003"/>
    <m/>
  </r>
  <r>
    <s v="SA"/>
    <n v="48"/>
    <x v="1"/>
    <n v="1"/>
    <n v="0"/>
    <n v="0"/>
    <n v="3"/>
    <n v="0"/>
    <n v="0"/>
    <n v="5274"/>
    <n v="184"/>
    <n v="36"/>
    <n v="5278"/>
    <n v="35728.300000000003"/>
    <n v="2688.4"/>
    <m/>
  </r>
  <r>
    <s v="SA"/>
    <n v="50"/>
    <x v="7"/>
    <n v="0"/>
    <n v="0"/>
    <n v="0"/>
    <n v="798.67892249527404"/>
    <n v="172"/>
    <n v="0"/>
    <n v="3934"/>
    <n v="218"/>
    <n v="58"/>
    <n v="4905"/>
    <n v="14437.7"/>
    <n v="830.9"/>
    <m/>
  </r>
  <r>
    <s v="SA"/>
    <n v="50"/>
    <x v="0"/>
    <n v="21"/>
    <n v="0"/>
    <n v="6"/>
    <n v="12198"/>
    <n v="2664"/>
    <n v="2"/>
    <n v="61762"/>
    <n v="2651"/>
    <n v="919"/>
    <n v="76653"/>
    <n v="67589"/>
    <n v="5177.4999999999991"/>
    <m/>
  </r>
  <r>
    <s v="SA"/>
    <n v="50"/>
    <x v="5"/>
    <n v="0"/>
    <n v="0"/>
    <n v="0"/>
    <n v="681.64461247637098"/>
    <n v="119"/>
    <n v="0"/>
    <n v="4786"/>
    <n v="180"/>
    <n v="54"/>
    <n v="5587"/>
    <n v="6209.3"/>
    <n v="818.9"/>
    <m/>
  </r>
  <r>
    <s v="SA"/>
    <n v="51"/>
    <x v="7"/>
    <n v="2"/>
    <n v="0"/>
    <n v="1"/>
    <n v="1730"/>
    <n v="630"/>
    <n v="0"/>
    <n v="7561"/>
    <n v="391"/>
    <n v="83"/>
    <n v="9924"/>
    <n v="26740.000000000004"/>
    <n v="1367.9999999999998"/>
    <m/>
  </r>
  <r>
    <s v="SA"/>
    <n v="51"/>
    <x v="9"/>
    <n v="0"/>
    <n v="0"/>
    <n v="0"/>
    <n v="468"/>
    <n v="313"/>
    <n v="0"/>
    <n v="3873"/>
    <n v="167"/>
    <n v="43"/>
    <n v="4654"/>
    <n v="13703.8"/>
    <n v="977.60000000000014"/>
    <m/>
  </r>
  <r>
    <s v="SA"/>
    <n v="51"/>
    <x v="0"/>
    <n v="6"/>
    <n v="0"/>
    <n v="3"/>
    <n v="4218"/>
    <n v="2020"/>
    <n v="0"/>
    <n v="23135"/>
    <n v="1021"/>
    <n v="173"/>
    <n v="29382"/>
    <n v="46356.2"/>
    <n v="3472.1999999999994"/>
    <m/>
  </r>
  <r>
    <s v="SA"/>
    <n v="52"/>
    <x v="0"/>
    <n v="4"/>
    <n v="0"/>
    <n v="5"/>
    <n v="1073"/>
    <n v="359"/>
    <n v="0"/>
    <n v="6233"/>
    <n v="338"/>
    <n v="77"/>
    <n v="7674"/>
    <n v="34114.9"/>
    <n v="2551.3000000000002"/>
    <m/>
  </r>
  <r>
    <s v="SA"/>
    <n v="56"/>
    <x v="10"/>
    <n v="0"/>
    <n v="0"/>
    <n v="0"/>
    <n v="0"/>
    <n v="0"/>
    <n v="0"/>
    <n v="322"/>
    <n v="28"/>
    <n v="4"/>
    <n v="322"/>
    <n v="2149.1"/>
    <n v="202.79999999999998"/>
    <m/>
  </r>
  <r>
    <s v="SA"/>
    <n v="56"/>
    <x v="11"/>
    <n v="0"/>
    <n v="0"/>
    <n v="0"/>
    <n v="15"/>
    <n v="0"/>
    <n v="0"/>
    <n v="2810"/>
    <n v="69"/>
    <n v="48"/>
    <n v="2825"/>
    <n v="4550.5"/>
    <n v="301.59999999999997"/>
    <m/>
  </r>
  <r>
    <s v="SA"/>
    <n v="56"/>
    <x v="0"/>
    <n v="0"/>
    <n v="0"/>
    <n v="1"/>
    <n v="2"/>
    <n v="0"/>
    <n v="0"/>
    <n v="2353"/>
    <n v="86"/>
    <n v="18"/>
    <n v="2356"/>
    <n v="7895.6"/>
    <n v="956.80000000000007"/>
    <m/>
  </r>
  <r>
    <s v="SA"/>
    <n v="56"/>
    <x v="1"/>
    <n v="0"/>
    <n v="0"/>
    <n v="0"/>
    <n v="76"/>
    <n v="2"/>
    <n v="0"/>
    <n v="20015"/>
    <n v="838"/>
    <n v="137"/>
    <n v="20093"/>
    <n v="30977.599999999999"/>
    <n v="1944.7999999999997"/>
    <m/>
  </r>
  <r>
    <s v="SA"/>
    <n v="59"/>
    <x v="7"/>
    <n v="0"/>
    <n v="0"/>
    <n v="0"/>
    <n v="944"/>
    <n v="375"/>
    <n v="0"/>
    <n v="13566"/>
    <n v="484"/>
    <n v="133"/>
    <n v="14885"/>
    <n v="18626.2"/>
    <n v="1398.7999999999997"/>
    <m/>
  </r>
  <r>
    <s v="SA"/>
    <n v="59"/>
    <x v="0"/>
    <n v="0"/>
    <n v="0"/>
    <n v="0"/>
    <n v="724"/>
    <n v="435"/>
    <n v="0"/>
    <n v="8445"/>
    <n v="372"/>
    <n v="69"/>
    <n v="9604"/>
    <n v="20803.400000000001"/>
    <n v="2346.6000000000004"/>
    <m/>
  </r>
  <r>
    <s v="SA"/>
    <n v="60"/>
    <x v="7"/>
    <n v="83"/>
    <n v="0"/>
    <n v="9"/>
    <n v="643"/>
    <n v="439"/>
    <n v="0"/>
    <n v="6323"/>
    <n v="283"/>
    <n v="61"/>
    <n v="7497"/>
    <n v="7823.3"/>
    <n v="604.99999999999989"/>
    <m/>
  </r>
  <r>
    <s v="SA"/>
    <n v="60"/>
    <x v="0"/>
    <n v="277"/>
    <n v="0"/>
    <n v="17"/>
    <n v="2606"/>
    <n v="2125"/>
    <n v="0"/>
    <n v="25603"/>
    <n v="929"/>
    <n v="353"/>
    <n v="30628"/>
    <n v="35816.6"/>
    <n v="3512.0999999999995"/>
    <m/>
  </r>
  <r>
    <s v="SA"/>
    <n v="61"/>
    <x v="6"/>
    <n v="2"/>
    <n v="0"/>
    <n v="1"/>
    <n v="102"/>
    <n v="4"/>
    <n v="0"/>
    <n v="28562"/>
    <n v="1638"/>
    <n v="298"/>
    <n v="28671"/>
    <n v="45143.700000000004"/>
    <n v="3414.6000000000004"/>
    <m/>
  </r>
  <r>
    <s v="SA"/>
    <n v="61"/>
    <x v="0"/>
    <n v="1"/>
    <n v="0"/>
    <n v="0"/>
    <n v="51"/>
    <n v="6"/>
    <n v="0"/>
    <n v="24661"/>
    <n v="1227"/>
    <n v="283"/>
    <n v="24719"/>
    <n v="41660"/>
    <n v="3408.0000000000009"/>
    <m/>
  </r>
  <r>
    <s v="SA"/>
    <n v="61"/>
    <x v="1"/>
    <n v="0"/>
    <n v="0"/>
    <n v="0"/>
    <n v="44"/>
    <n v="2"/>
    <n v="0"/>
    <n v="15137"/>
    <n v="733"/>
    <n v="119"/>
    <n v="15183"/>
    <n v="22389.799999999996"/>
    <n v="1456"/>
    <m/>
  </r>
  <r>
    <s v="SA"/>
    <n v="62"/>
    <x v="1"/>
    <n v="2"/>
    <n v="0"/>
    <n v="1"/>
    <n v="9"/>
    <n v="4"/>
    <n v="0"/>
    <n v="13781"/>
    <n v="371"/>
    <n v="90"/>
    <n v="13797"/>
    <n v="51349.3"/>
    <n v="3889.5999999999995"/>
    <m/>
  </r>
  <r>
    <s v="SA"/>
    <n v="65"/>
    <x v="1"/>
    <n v="0"/>
    <n v="0"/>
    <n v="0"/>
    <n v="39"/>
    <n v="5"/>
    <n v="0"/>
    <n v="5596"/>
    <n v="140"/>
    <n v="73"/>
    <n v="5640"/>
    <n v="17952.199999999997"/>
    <n v="1534"/>
    <m/>
  </r>
  <r>
    <s v="SA"/>
    <n v="66"/>
    <x v="10"/>
    <n v="0"/>
    <n v="0"/>
    <n v="0"/>
    <n v="8"/>
    <n v="1"/>
    <n v="0"/>
    <n v="1180"/>
    <n v="60"/>
    <n v="7"/>
    <n v="1189"/>
    <n v="4723.8999999999996"/>
    <n v="239.20000000000002"/>
    <m/>
  </r>
  <r>
    <s v="SA"/>
    <n v="66"/>
    <x v="9"/>
    <n v="0"/>
    <n v="0"/>
    <n v="0"/>
    <n v="3"/>
    <n v="4"/>
    <n v="0"/>
    <n v="1602"/>
    <n v="70"/>
    <n v="22"/>
    <n v="1609"/>
    <n v="473.19999999999993"/>
    <n v="98.799999999999983"/>
    <m/>
  </r>
  <r>
    <s v="SA"/>
    <n v="66"/>
    <x v="1"/>
    <n v="0"/>
    <n v="0"/>
    <n v="0"/>
    <n v="89"/>
    <n v="6"/>
    <n v="0"/>
    <n v="6970"/>
    <n v="284"/>
    <n v="82"/>
    <n v="7065"/>
    <n v="15791.9"/>
    <n v="1216.8"/>
    <m/>
  </r>
  <r>
    <s v="SA"/>
    <n v="67"/>
    <x v="7"/>
    <n v="128"/>
    <n v="0"/>
    <n v="4"/>
    <n v="1690"/>
    <n v="442"/>
    <n v="0"/>
    <n v="8475"/>
    <n v="476"/>
    <n v="65"/>
    <n v="10739"/>
    <n v="12536.7"/>
    <n v="1008.8000000000001"/>
    <m/>
  </r>
  <r>
    <s v="SA"/>
    <n v="67"/>
    <x v="12"/>
    <n v="22"/>
    <n v="0"/>
    <n v="0"/>
    <n v="205"/>
    <n v="44"/>
    <n v="0"/>
    <n v="934"/>
    <n v="70"/>
    <n v="11"/>
    <n v="1205"/>
    <n v="2350.2000000000003"/>
    <n v="114.39999999999999"/>
    <m/>
  </r>
  <r>
    <s v="SA"/>
    <n v="67"/>
    <x v="0"/>
    <n v="127"/>
    <n v="0"/>
    <n v="13"/>
    <n v="1803"/>
    <n v="787"/>
    <n v="0"/>
    <n v="9936"/>
    <n v="428"/>
    <n v="73"/>
    <n v="12666"/>
    <n v="25465.800000000003"/>
    <n v="2032.5999999999997"/>
    <m/>
  </r>
  <r>
    <s v="SA"/>
    <n v="70"/>
    <x v="7"/>
    <n v="60"/>
    <n v="0"/>
    <n v="3"/>
    <n v="2749"/>
    <n v="1495"/>
    <n v="0"/>
    <n v="14285"/>
    <n v="948"/>
    <n v="212"/>
    <n v="18592"/>
    <n v="19017.3"/>
    <n v="1357.6"/>
    <m/>
  </r>
  <r>
    <s v="SA"/>
    <n v="70"/>
    <x v="0"/>
    <n v="395"/>
    <n v="0"/>
    <n v="21"/>
    <n v="8434"/>
    <n v="4999"/>
    <n v="0"/>
    <n v="52888"/>
    <n v="2978"/>
    <n v="880"/>
    <n v="66737"/>
    <n v="75982.100000000006"/>
    <n v="5660.9999999999991"/>
    <m/>
  </r>
  <r>
    <s v="SA"/>
    <n v="72"/>
    <x v="10"/>
    <n v="1"/>
    <n v="0"/>
    <n v="2"/>
    <n v="111"/>
    <n v="2"/>
    <n v="0"/>
    <n v="15051"/>
    <n v="691"/>
    <n v="90"/>
    <n v="15167"/>
    <n v="11006.599999999999"/>
    <n v="1308.3999999999999"/>
    <m/>
  </r>
  <r>
    <s v="SA"/>
    <n v="72"/>
    <x v="8"/>
    <n v="0"/>
    <n v="0"/>
    <n v="0"/>
    <n v="12"/>
    <n v="0"/>
    <n v="0"/>
    <n v="246"/>
    <n v="12"/>
    <n v="1"/>
    <n v="258"/>
    <n v="4949.3"/>
    <n v="264.39999999999998"/>
    <m/>
  </r>
  <r>
    <s v="SA"/>
    <n v="72"/>
    <x v="0"/>
    <n v="1"/>
    <n v="0"/>
    <n v="0"/>
    <n v="106"/>
    <n v="0"/>
    <n v="0"/>
    <n v="3067"/>
    <n v="144"/>
    <n v="22"/>
    <n v="3174"/>
    <n v="10383.4"/>
    <n v="621.20000000000005"/>
    <m/>
  </r>
  <r>
    <s v="SA"/>
    <n v="72"/>
    <x v="5"/>
    <n v="2"/>
    <n v="0"/>
    <n v="4"/>
    <n v="506"/>
    <n v="7"/>
    <n v="0"/>
    <n v="15463"/>
    <n v="629"/>
    <n v="111"/>
    <n v="15982"/>
    <n v="43388"/>
    <n v="3369.9"/>
    <m/>
  </r>
  <r>
    <s v="SA"/>
    <n v="72"/>
    <x v="1"/>
    <n v="3"/>
    <n v="0"/>
    <n v="1"/>
    <n v="651"/>
    <n v="3"/>
    <n v="0"/>
    <n v="24136"/>
    <n v="1175"/>
    <n v="198"/>
    <n v="24794"/>
    <n v="41562.9"/>
    <n v="3021.1000000000004"/>
    <m/>
  </r>
  <r>
    <s v="SA"/>
    <n v="75"/>
    <x v="0"/>
    <n v="90"/>
    <n v="0"/>
    <n v="6"/>
    <n v="1870"/>
    <n v="514"/>
    <n v="0"/>
    <n v="8839"/>
    <n v="333"/>
    <n v="75"/>
    <n v="11319"/>
    <n v="29879.200000000001"/>
    <n v="2856.6"/>
    <m/>
  </r>
  <r>
    <s v="SA"/>
    <n v="77"/>
    <x v="6"/>
    <n v="2"/>
    <n v="0"/>
    <n v="0"/>
    <n v="25"/>
    <n v="0"/>
    <n v="0"/>
    <n v="1005.6363913441024"/>
    <n v="66.083206339530633"/>
    <n v="5"/>
    <n v="1033"/>
    <n v="4413.5000000000009"/>
    <n v="710.8"/>
    <m/>
  </r>
  <r>
    <s v="SA"/>
    <n v="77"/>
    <x v="0"/>
    <n v="2"/>
    <n v="0"/>
    <n v="2"/>
    <n v="340"/>
    <n v="12"/>
    <n v="0"/>
    <n v="20596.09448338921"/>
    <n v="720.73361779945139"/>
    <n v="188"/>
    <n v="20952"/>
    <n v="57371.499999999985"/>
    <n v="4201.3999999999996"/>
    <m/>
  </r>
  <r>
    <s v="SA"/>
    <n v="77"/>
    <x v="1"/>
    <n v="2"/>
    <n v="0"/>
    <n v="2"/>
    <n v="141"/>
    <n v="2"/>
    <n v="0"/>
    <n v="10818.26912526669"/>
    <n v="291.18317586101801"/>
    <n v="118"/>
    <n v="10965"/>
    <n v="19731.000000000007"/>
    <n v="1901.1000000000001"/>
    <m/>
  </r>
  <r>
    <s v="SA"/>
    <n v="80"/>
    <x v="7"/>
    <n v="13"/>
    <n v="0"/>
    <n v="0"/>
    <n v="779"/>
    <n v="268"/>
    <n v="0"/>
    <n v="4202"/>
    <n v="128"/>
    <n v="48"/>
    <n v="5262"/>
    <n v="3399"/>
    <n v="436.80000000000007"/>
    <m/>
  </r>
  <r>
    <s v="SA"/>
    <n v="80"/>
    <x v="8"/>
    <n v="2"/>
    <n v="0"/>
    <n v="1"/>
    <n v="84"/>
    <n v="17"/>
    <n v="0"/>
    <n v="345"/>
    <n v="14"/>
    <n v="1"/>
    <n v="449"/>
    <n v="1505.1000000000001"/>
    <n v="60.79999999999999"/>
    <m/>
  </r>
  <r>
    <s v="SA"/>
    <n v="80"/>
    <x v="0"/>
    <n v="67"/>
    <n v="0"/>
    <n v="3"/>
    <n v="4037"/>
    <n v="1355"/>
    <n v="0"/>
    <n v="18734"/>
    <n v="890"/>
    <n v="168"/>
    <n v="24196"/>
    <n v="52163.299999999996"/>
    <n v="3098.3999999999996"/>
    <m/>
  </r>
  <r>
    <s v="SA"/>
    <n v="80"/>
    <x v="5"/>
    <n v="8"/>
    <n v="0"/>
    <n v="0"/>
    <n v="743"/>
    <n v="205"/>
    <n v="0"/>
    <n v="3079"/>
    <n v="200"/>
    <n v="14"/>
    <n v="4035"/>
    <n v="10586.3"/>
    <n v="984.60000000000014"/>
    <m/>
  </r>
  <r>
    <s v="SA"/>
    <n v="81"/>
    <x v="10"/>
    <n v="0"/>
    <n v="0"/>
    <n v="0"/>
    <n v="152"/>
    <n v="0"/>
    <n v="0"/>
    <n v="1022"/>
    <n v="56"/>
    <n v="6"/>
    <n v="1174"/>
    <n v="3962"/>
    <n v="623.20000000000005"/>
    <m/>
  </r>
  <r>
    <s v="SA"/>
    <n v="81"/>
    <x v="13"/>
    <n v="0"/>
    <n v="0"/>
    <n v="0"/>
    <n v="11"/>
    <n v="0"/>
    <n v="0"/>
    <n v="165"/>
    <n v="16"/>
    <n v="2"/>
    <n v="176"/>
    <n v="3060.1"/>
    <n v="187.20000000000002"/>
    <m/>
  </r>
  <r>
    <s v="SA"/>
    <n v="81"/>
    <x v="5"/>
    <n v="1"/>
    <n v="0"/>
    <n v="1"/>
    <n v="554"/>
    <n v="5"/>
    <n v="0"/>
    <n v="8357"/>
    <n v="426"/>
    <n v="61"/>
    <n v="8918"/>
    <n v="32808.1"/>
    <n v="2184.1999999999998"/>
    <m/>
  </r>
  <r>
    <s v="SA"/>
    <n v="81"/>
    <x v="1"/>
    <n v="1"/>
    <n v="0"/>
    <n v="0"/>
    <n v="1035"/>
    <n v="5"/>
    <n v="0"/>
    <n v="15344"/>
    <n v="743"/>
    <n v="140"/>
    <n v="16385"/>
    <n v="37312.699999999997"/>
    <n v="3260.9999999999995"/>
    <m/>
  </r>
  <r>
    <s v="SA"/>
    <n v="83"/>
    <x v="7"/>
    <n v="64"/>
    <n v="0"/>
    <n v="0"/>
    <n v="349"/>
    <n v="99"/>
    <n v="0"/>
    <n v="1996"/>
    <n v="113"/>
    <n v="23"/>
    <n v="2508"/>
    <n v="6942"/>
    <n v="800.80000000000007"/>
    <m/>
  </r>
  <r>
    <s v="SA"/>
    <n v="83"/>
    <x v="12"/>
    <n v="57"/>
    <n v="0"/>
    <n v="8"/>
    <n v="362"/>
    <n v="171"/>
    <n v="0"/>
    <n v="1994"/>
    <n v="128"/>
    <n v="22"/>
    <n v="2592"/>
    <n v="10779.6"/>
    <n v="618.80000000000007"/>
    <m/>
  </r>
  <r>
    <s v="SA"/>
    <n v="83"/>
    <x v="0"/>
    <n v="137"/>
    <n v="0"/>
    <n v="8"/>
    <n v="1461"/>
    <n v="329"/>
    <n v="0"/>
    <n v="6240"/>
    <n v="315"/>
    <n v="35"/>
    <n v="8175"/>
    <n v="21196.3"/>
    <n v="1629.7000000000003"/>
    <m/>
  </r>
  <r>
    <s v="SA"/>
    <n v="90"/>
    <x v="7"/>
    <n v="4"/>
    <n v="0"/>
    <n v="2"/>
    <n v="1022"/>
    <n v="305"/>
    <n v="0"/>
    <n v="5416"/>
    <n v="232"/>
    <n v="49"/>
    <n v="6749"/>
    <n v="5001.5"/>
    <n v="501.9"/>
    <m/>
  </r>
  <r>
    <s v="SA"/>
    <n v="90"/>
    <x v="0"/>
    <n v="8"/>
    <n v="0"/>
    <n v="9"/>
    <n v="5146"/>
    <n v="1902"/>
    <n v="1"/>
    <n v="38335"/>
    <n v="2006"/>
    <n v="414"/>
    <n v="45401"/>
    <n v="63300.900000000009"/>
    <n v="4776.0999999999995"/>
    <m/>
  </r>
  <r>
    <s v="SA"/>
    <n v="96"/>
    <x v="10"/>
    <n v="0"/>
    <n v="0"/>
    <n v="0"/>
    <n v="21"/>
    <n v="1"/>
    <n v="0"/>
    <n v="2057"/>
    <n v="149"/>
    <n v="20"/>
    <n v="2079"/>
    <n v="12397.7"/>
    <n v="970.8"/>
    <m/>
  </r>
  <r>
    <s v="SA"/>
    <n v="96"/>
    <x v="6"/>
    <n v="2"/>
    <n v="0"/>
    <n v="0"/>
    <n v="785"/>
    <n v="79"/>
    <n v="0"/>
    <n v="25461"/>
    <n v="1339"/>
    <n v="326"/>
    <n v="26327"/>
    <n v="22534.5"/>
    <n v="2774.1"/>
    <m/>
  </r>
  <r>
    <s v="SA"/>
    <n v="104"/>
    <x v="6"/>
    <n v="1"/>
    <n v="0"/>
    <n v="1"/>
    <n v="21"/>
    <n v="0"/>
    <n v="0"/>
    <n v="10334"/>
    <n v="381"/>
    <n v="101"/>
    <n v="10357"/>
    <n v="13525.199999999999"/>
    <n v="1648.3999999999999"/>
    <m/>
  </r>
  <r>
    <s v="SA"/>
    <n v="106"/>
    <x v="7"/>
    <n v="4"/>
    <n v="0"/>
    <n v="1"/>
    <n v="762"/>
    <n v="266"/>
    <n v="0"/>
    <n v="4368"/>
    <n v="191"/>
    <n v="41"/>
    <n v="5401"/>
    <n v="4626.2"/>
    <n v="254.79999999999998"/>
    <m/>
  </r>
  <r>
    <s v="SA"/>
    <n v="106"/>
    <x v="12"/>
    <n v="3"/>
    <n v="0"/>
    <n v="3"/>
    <n v="748"/>
    <n v="266"/>
    <n v="0"/>
    <n v="3871"/>
    <n v="294"/>
    <n v="64"/>
    <n v="4891"/>
    <n v="6313.2000000000007"/>
    <n v="632.79999999999995"/>
    <m/>
  </r>
  <r>
    <s v="SA"/>
    <n v="106"/>
    <x v="0"/>
    <n v="26"/>
    <n v="0"/>
    <n v="8"/>
    <n v="3242"/>
    <n v="1369"/>
    <n v="0"/>
    <n v="23809"/>
    <n v="980"/>
    <n v="290"/>
    <n v="28454"/>
    <n v="33953.499999999993"/>
    <n v="2790.4000000000005"/>
    <m/>
  </r>
  <r>
    <s v="SA"/>
    <n v="108"/>
    <x v="10"/>
    <n v="0"/>
    <n v="0"/>
    <n v="0"/>
    <n v="78"/>
    <n v="0"/>
    <n v="0"/>
    <n v="1269"/>
    <n v="102"/>
    <n v="2"/>
    <n v="1347"/>
    <n v="5392.3"/>
    <n v="267.39999999999998"/>
    <m/>
  </r>
  <r>
    <s v="SA"/>
    <n v="108"/>
    <x v="16"/>
    <n v="0"/>
    <n v="0"/>
    <n v="0"/>
    <n v="52"/>
    <n v="1"/>
    <n v="0"/>
    <n v="1313"/>
    <n v="78"/>
    <n v="7"/>
    <n v="1366"/>
    <n v="14784"/>
    <n v="692.59999999999991"/>
    <m/>
  </r>
  <r>
    <s v="SA"/>
    <n v="108"/>
    <x v="6"/>
    <n v="0"/>
    <n v="0"/>
    <n v="0"/>
    <n v="16"/>
    <n v="0"/>
    <n v="0"/>
    <n v="342"/>
    <n v="25"/>
    <n v="2"/>
    <n v="358"/>
    <n v="2000.0000000000002"/>
    <n v="253.19999999999996"/>
    <m/>
  </r>
  <r>
    <s v="SA"/>
    <n v="108"/>
    <x v="0"/>
    <n v="0"/>
    <n v="0"/>
    <n v="0"/>
    <n v="162"/>
    <n v="0"/>
    <n v="0"/>
    <n v="1664"/>
    <n v="70"/>
    <n v="3"/>
    <n v="1826"/>
    <n v="9628.4000000000015"/>
    <n v="894.69999999999993"/>
    <m/>
  </r>
  <r>
    <s v="SA"/>
    <n v="108"/>
    <x v="1"/>
    <n v="0"/>
    <n v="0"/>
    <n v="0"/>
    <n v="147"/>
    <n v="0"/>
    <n v="0"/>
    <n v="2087"/>
    <n v="135"/>
    <n v="12"/>
    <n v="2234"/>
    <n v="10388.700000000001"/>
    <n v="742.1"/>
    <m/>
  </r>
  <r>
    <s v="SA"/>
    <n v="112"/>
    <x v="10"/>
    <n v="1"/>
    <n v="0"/>
    <n v="0"/>
    <n v="6"/>
    <n v="7"/>
    <n v="0"/>
    <n v="18198"/>
    <n v="1105"/>
    <n v="112"/>
    <n v="18212"/>
    <n v="21193.599999999999"/>
    <n v="1658.7999999999997"/>
    <m/>
  </r>
  <r>
    <s v="SA"/>
    <n v="112"/>
    <x v="16"/>
    <n v="0"/>
    <n v="0"/>
    <n v="0"/>
    <n v="0"/>
    <n v="0"/>
    <n v="0"/>
    <n v="1752"/>
    <n v="79"/>
    <n v="14"/>
    <n v="1752"/>
    <n v="2545.5"/>
    <n v="83.2"/>
    <m/>
  </r>
  <r>
    <s v="SA"/>
    <n v="112"/>
    <x v="6"/>
    <n v="0"/>
    <n v="0"/>
    <n v="0"/>
    <n v="4"/>
    <n v="5"/>
    <n v="0"/>
    <n v="37069"/>
    <n v="1903"/>
    <n v="490"/>
    <n v="37078"/>
    <n v="21555.599999999999"/>
    <n v="1622.3999999999999"/>
    <m/>
  </r>
  <r>
    <s v="SA"/>
    <n v="120"/>
    <x v="6"/>
    <n v="0"/>
    <n v="0"/>
    <n v="0"/>
    <n v="6"/>
    <n v="4"/>
    <n v="0"/>
    <n v="2781"/>
    <n v="110"/>
    <n v="93"/>
    <n v="2791"/>
    <n v="5699.1999999999989"/>
    <n v="609.30000000000007"/>
    <m/>
  </r>
  <r>
    <s v="SA"/>
    <n v="122"/>
    <x v="7"/>
    <n v="1"/>
    <n v="0"/>
    <n v="1"/>
    <n v="71"/>
    <n v="12"/>
    <n v="0"/>
    <n v="261"/>
    <n v="10"/>
    <n v="4"/>
    <n v="346"/>
    <n v="2074.6"/>
    <n v="104.19999999999999"/>
    <m/>
  </r>
  <r>
    <s v="SA"/>
    <n v="122"/>
    <x v="0"/>
    <n v="15"/>
    <n v="0"/>
    <n v="8"/>
    <n v="2408"/>
    <n v="305"/>
    <n v="0"/>
    <n v="8927"/>
    <n v="499"/>
    <n v="124"/>
    <n v="11663"/>
    <n v="28906.799999999999"/>
    <n v="2386"/>
    <m/>
  </r>
  <r>
    <s v="SA"/>
    <n v="128"/>
    <x v="6"/>
    <n v="1"/>
    <n v="0"/>
    <n v="0"/>
    <n v="1"/>
    <n v="1"/>
    <n v="0"/>
    <n v="5477"/>
    <n v="286"/>
    <n v="135"/>
    <n v="5480"/>
    <n v="8091.1999999999989"/>
    <n v="718.50000000000011"/>
    <m/>
  </r>
  <r>
    <s v="SA"/>
    <n v="136"/>
    <x v="10"/>
    <n v="0"/>
    <n v="0"/>
    <n v="0"/>
    <n v="0"/>
    <n v="0"/>
    <n v="0"/>
    <n v="537"/>
    <n v="58"/>
    <n v="5"/>
    <n v="537"/>
    <n v="3584.6"/>
    <n v="446.7000000000001"/>
    <m/>
  </r>
  <r>
    <s v="SA"/>
    <n v="136"/>
    <x v="16"/>
    <n v="0"/>
    <n v="0"/>
    <n v="1"/>
    <n v="10"/>
    <n v="1"/>
    <n v="0"/>
    <n v="5178"/>
    <n v="373"/>
    <n v="20"/>
    <n v="5190"/>
    <n v="14303.099999999999"/>
    <n v="888.80000000000007"/>
    <m/>
  </r>
  <r>
    <s v="SA"/>
    <n v="136"/>
    <x v="6"/>
    <n v="2"/>
    <n v="0"/>
    <n v="2"/>
    <n v="20"/>
    <n v="2"/>
    <n v="0"/>
    <n v="12801"/>
    <n v="783"/>
    <n v="139"/>
    <n v="12827"/>
    <n v="20910.600000000002"/>
    <n v="1372.7999999999997"/>
    <m/>
  </r>
  <r>
    <s v="SA"/>
    <n v="138"/>
    <x v="7"/>
    <n v="0"/>
    <n v="0"/>
    <n v="0"/>
    <n v="461"/>
    <n v="96"/>
    <n v="0"/>
    <n v="3392"/>
    <n v="166"/>
    <n v="38"/>
    <n v="3949"/>
    <n v="3163.6000000000004"/>
    <n v="195.79999999999995"/>
    <m/>
  </r>
  <r>
    <s v="SA"/>
    <n v="138"/>
    <x v="12"/>
    <n v="0"/>
    <n v="0"/>
    <n v="0"/>
    <n v="161"/>
    <n v="37"/>
    <n v="0"/>
    <n v="1298"/>
    <n v="119"/>
    <n v="14"/>
    <n v="1496"/>
    <n v="5239.3999999999996"/>
    <n v="241.00000000000003"/>
    <m/>
  </r>
  <r>
    <s v="SA"/>
    <n v="138"/>
    <x v="0"/>
    <n v="30"/>
    <n v="0"/>
    <n v="6"/>
    <n v="2216"/>
    <n v="701"/>
    <n v="0"/>
    <n v="19312"/>
    <n v="849"/>
    <n v="193"/>
    <n v="22265"/>
    <n v="59772.000000000007"/>
    <n v="3885.7999999999997"/>
    <m/>
  </r>
  <r>
    <s v="SA"/>
    <n v="138"/>
    <x v="14"/>
    <n v="0"/>
    <n v="0"/>
    <n v="0"/>
    <n v="32"/>
    <n v="19"/>
    <n v="0"/>
    <n v="708"/>
    <n v="107"/>
    <n v="9"/>
    <n v="759"/>
    <n v="3007.6"/>
    <n v="409.00000000000006"/>
    <m/>
  </r>
  <r>
    <s v="SA"/>
    <n v="140"/>
    <x v="10"/>
    <n v="0"/>
    <n v="0"/>
    <n v="0"/>
    <n v="7"/>
    <n v="1"/>
    <n v="0"/>
    <n v="6499.5029308323556"/>
    <n v="345"/>
    <n v="32"/>
    <n v="6508"/>
    <n v="26683.9"/>
    <n v="1409.2000000000003"/>
    <m/>
  </r>
  <r>
    <s v="SA"/>
    <n v="140"/>
    <x v="16"/>
    <n v="1"/>
    <n v="0"/>
    <n v="0"/>
    <n v="1"/>
    <n v="0"/>
    <n v="0"/>
    <n v="662.1594372801876"/>
    <n v="25"/>
    <n v="3"/>
    <n v="664"/>
    <n v="2831.5"/>
    <n v="848.59999999999991"/>
    <m/>
  </r>
  <r>
    <s v="SA"/>
    <n v="140"/>
    <x v="0"/>
    <n v="0"/>
    <n v="0"/>
    <n v="0"/>
    <n v="0"/>
    <n v="0"/>
    <n v="0"/>
    <n v="848.253223915592"/>
    <n v="51"/>
    <n v="3"/>
    <n v="848"/>
    <n v="1396.3000000000002"/>
    <n v="364"/>
    <m/>
  </r>
  <r>
    <s v="SA"/>
    <n v="140"/>
    <x v="1"/>
    <n v="0"/>
    <n v="0"/>
    <n v="0"/>
    <n v="0"/>
    <n v="0"/>
    <n v="0"/>
    <n v="308.08440797186404"/>
    <n v="16"/>
    <n v="0"/>
    <n v="308"/>
    <n v="1130.9000000000001"/>
    <n v="72.8"/>
    <m/>
  </r>
  <r>
    <s v="SA"/>
    <n v="154"/>
    <x v="0"/>
    <n v="145"/>
    <n v="0"/>
    <n v="7"/>
    <n v="4534"/>
    <n v="1168"/>
    <n v="0"/>
    <n v="19080"/>
    <n v="853"/>
    <n v="156"/>
    <n v="24934"/>
    <n v="59755.5"/>
    <n v="4014.2999999999997"/>
    <m/>
  </r>
  <r>
    <s v="SA"/>
    <n v="154"/>
    <x v="5"/>
    <n v="6"/>
    <n v="0"/>
    <n v="0"/>
    <n v="143"/>
    <n v="42"/>
    <n v="0"/>
    <n v="499"/>
    <n v="22"/>
    <n v="1"/>
    <n v="690"/>
    <n v="2891.2000000000003"/>
    <n v="595.40000000000009"/>
    <m/>
  </r>
  <r>
    <s v="SA"/>
    <n v="156"/>
    <x v="10"/>
    <n v="2"/>
    <n v="0"/>
    <n v="0"/>
    <n v="45"/>
    <n v="4"/>
    <n v="0"/>
    <n v="18170"/>
    <n v="1064"/>
    <n v="87"/>
    <n v="18221"/>
    <n v="30595.500000000007"/>
    <n v="2001.2999999999997"/>
    <m/>
  </r>
  <r>
    <s v="SA"/>
    <n v="156"/>
    <x v="16"/>
    <n v="1"/>
    <n v="0"/>
    <n v="0"/>
    <n v="13"/>
    <n v="0"/>
    <n v="1"/>
    <n v="2723"/>
    <n v="207"/>
    <n v="9"/>
    <n v="2738"/>
    <n v="28616.9"/>
    <n v="1498.3"/>
    <m/>
  </r>
  <r>
    <s v="SA"/>
    <n v="156"/>
    <x v="6"/>
    <n v="0"/>
    <n v="0"/>
    <n v="0"/>
    <n v="1"/>
    <n v="0"/>
    <n v="0"/>
    <n v="1136"/>
    <n v="77"/>
    <n v="8"/>
    <n v="1137"/>
    <n v="1818.8"/>
    <n v="352.90000000000003"/>
    <m/>
  </r>
  <r>
    <s v="SA"/>
    <n v="156"/>
    <x v="0"/>
    <n v="0"/>
    <n v="0"/>
    <n v="0"/>
    <n v="5"/>
    <n v="0"/>
    <n v="0"/>
    <n v="1740"/>
    <n v="87"/>
    <n v="1"/>
    <n v="1745"/>
    <n v="1517.3000000000002"/>
    <n v="277.2"/>
    <m/>
  </r>
  <r>
    <s v="SA"/>
    <n v="170"/>
    <x v="7"/>
    <n v="16"/>
    <n v="0"/>
    <n v="1"/>
    <n v="988.29106280193196"/>
    <n v="577.213250517598"/>
    <n v="0"/>
    <n v="6856.5993788819878"/>
    <n v="289.7377501725328"/>
    <n v="80"/>
    <n v="8440"/>
    <n v="5656.7"/>
    <n v="543.5"/>
    <m/>
  </r>
  <r>
    <s v="SA"/>
    <n v="170"/>
    <x v="0"/>
    <n v="151"/>
    <n v="0"/>
    <n v="5"/>
    <n v="6237.9082125603854"/>
    <n v="2874.4140786749481"/>
    <n v="0"/>
    <n v="38443.105590062114"/>
    <n v="1564.804692891649"/>
    <n v="408"/>
    <n v="47711"/>
    <n v="58039.700000000004"/>
    <n v="4167.1000000000004"/>
    <m/>
  </r>
  <r>
    <s v="SA"/>
    <n v="170"/>
    <x v="5"/>
    <n v="10"/>
    <n v="0"/>
    <n v="0"/>
    <n v="659.80072463768101"/>
    <n v="263.3726708074534"/>
    <n v="0"/>
    <n v="3052.2950310559008"/>
    <n v="131.45755693581779"/>
    <n v="21"/>
    <n v="3984"/>
    <n v="9451.7999999999993"/>
    <n v="970.79999999999984"/>
    <m/>
  </r>
  <r>
    <s v="SA"/>
    <n v="184"/>
    <x v="16"/>
    <n v="0"/>
    <n v="0"/>
    <n v="0"/>
    <n v="0"/>
    <n v="0"/>
    <n v="0"/>
    <n v="773"/>
    <n v="26"/>
    <n v="9"/>
    <n v="773"/>
    <n v="3641.2999999999997"/>
    <n v="177.7"/>
    <m/>
  </r>
  <r>
    <s v="SA"/>
    <n v="184"/>
    <x v="6"/>
    <n v="0"/>
    <n v="0"/>
    <n v="0"/>
    <n v="2"/>
    <n v="2"/>
    <n v="0"/>
    <n v="7027"/>
    <n v="669"/>
    <n v="53"/>
    <n v="7031"/>
    <n v="18641.599999999999"/>
    <n v="1448.9999999999998"/>
    <m/>
  </r>
  <r>
    <s v="SA"/>
    <n v="186"/>
    <x v="7"/>
    <n v="47"/>
    <n v="0"/>
    <n v="5"/>
    <n v="1006"/>
    <n v="288"/>
    <n v="0"/>
    <n v="6283"/>
    <n v="394"/>
    <n v="55"/>
    <n v="7629"/>
    <n v="7665.7000000000007"/>
    <n v="757.69999999999993"/>
    <m/>
  </r>
  <r>
    <s v="SA"/>
    <n v="186"/>
    <x v="0"/>
    <n v="153"/>
    <n v="0"/>
    <n v="6"/>
    <n v="2739"/>
    <n v="1365"/>
    <n v="0"/>
    <n v="20123"/>
    <n v="1313"/>
    <n v="192"/>
    <n v="24386"/>
    <n v="66153"/>
    <n v="4245.3"/>
    <m/>
  </r>
  <r>
    <s v="SA"/>
    <s v="Ajo/Gila Bend Connector"/>
    <x v="21"/>
    <n v="0"/>
    <n v="0"/>
    <n v="0"/>
    <n v="0"/>
    <n v="0"/>
    <n v="0"/>
    <n v="0"/>
    <n v="0"/>
    <n v="0"/>
    <n v="1041"/>
    <n v="22682.399999999998"/>
    <n v="800.80000000000007"/>
    <n v="1041"/>
  </r>
  <r>
    <s v="SA"/>
    <s v="ALEX"/>
    <x v="0"/>
    <n v="0"/>
    <n v="0"/>
    <n v="0"/>
    <n v="0"/>
    <n v="0"/>
    <n v="0"/>
    <n v="2069"/>
    <n v="27"/>
    <n v="4"/>
    <n v="2069"/>
    <n v="13520.9"/>
    <n v="972.39999999999986"/>
    <m/>
  </r>
  <r>
    <s v="SA"/>
    <s v="BUZZ"/>
    <x v="6"/>
    <n v="0"/>
    <n v="0"/>
    <n v="0"/>
    <n v="0"/>
    <n v="0"/>
    <n v="0"/>
    <n v="5390"/>
    <n v="157"/>
    <n v="213"/>
    <n v="5390"/>
    <n v="8032.4000000000005"/>
    <n v="769.60000000000014"/>
    <m/>
  </r>
  <r>
    <s v="SA"/>
    <s v="68th St/Camelback RD"/>
    <x v="5"/>
    <n v="0"/>
    <n v="0"/>
    <n v="0"/>
    <n v="0"/>
    <n v="0"/>
    <n v="0"/>
    <n v="0"/>
    <n v="0"/>
    <n v="0"/>
    <n v="0"/>
    <n v="0"/>
    <n v="0"/>
    <m/>
  </r>
  <r>
    <s v="SA"/>
    <s v="EARTH"/>
    <x v="1"/>
    <n v="0"/>
    <n v="0"/>
    <n v="0"/>
    <n v="0"/>
    <n v="0"/>
    <n v="0"/>
    <n v="18327"/>
    <n v="498"/>
    <n v="90"/>
    <n v="18327"/>
    <n v="48066.000000000007"/>
    <n v="4033.5999999999995"/>
    <m/>
  </r>
  <r>
    <s v="SA"/>
    <s v="GUS"/>
    <x v="7"/>
    <n v="0"/>
    <n v="0"/>
    <n v="0"/>
    <n v="0"/>
    <n v="0"/>
    <n v="0"/>
    <n v="7004"/>
    <n v="81"/>
    <n v="221"/>
    <n v="7004"/>
    <n v="7342.4000000000005"/>
    <n v="598"/>
    <m/>
  </r>
  <r>
    <s v="SA"/>
    <s v="JUPITER"/>
    <x v="1"/>
    <n v="0"/>
    <n v="0"/>
    <n v="0"/>
    <n v="0"/>
    <n v="0"/>
    <n v="0"/>
    <n v="14500"/>
    <n v="286"/>
    <n v="43"/>
    <n v="14500"/>
    <n v="35533.4"/>
    <n v="3940.3999999999996"/>
    <m/>
  </r>
  <r>
    <s v="SA"/>
    <s v="MARS"/>
    <x v="1"/>
    <n v="0"/>
    <n v="0"/>
    <n v="0"/>
    <n v="0"/>
    <n v="0"/>
    <n v="0"/>
    <n v="16960"/>
    <n v="258"/>
    <n v="18"/>
    <n v="16960"/>
    <n v="36104.9"/>
    <n v="3792.0000000000009"/>
    <m/>
  </r>
  <r>
    <s v="SA"/>
    <s v="MARY"/>
    <x v="0"/>
    <n v="0"/>
    <n v="0"/>
    <n v="0"/>
    <n v="0"/>
    <n v="0"/>
    <n v="0"/>
    <n v="6624"/>
    <n v="201"/>
    <n v="82"/>
    <n v="6624"/>
    <n v="26052"/>
    <n v="2293.2000000000003"/>
    <m/>
  </r>
  <r>
    <s v="SA"/>
    <s v="MERCURY"/>
    <x v="1"/>
    <n v="0"/>
    <n v="0"/>
    <n v="0"/>
    <n v="0"/>
    <n v="0"/>
    <n v="0"/>
    <n v="17771"/>
    <n v="181"/>
    <n v="29"/>
    <n v="17771"/>
    <n v="26090.000000000004"/>
    <n v="3490.3999999999996"/>
    <m/>
  </r>
  <r>
    <s v="SA"/>
    <s v="Miller/Hayden Trolley"/>
    <x v="5"/>
    <n v="0"/>
    <n v="0"/>
    <n v="0"/>
    <n v="0"/>
    <n v="0"/>
    <n v="0"/>
    <n v="0"/>
    <n v="0"/>
    <n v="0"/>
    <n v="0"/>
    <n v="0"/>
    <n v="0"/>
    <m/>
  </r>
  <r>
    <s v="SA"/>
    <s v="Mustang (MSTG)"/>
    <x v="5"/>
    <n v="0"/>
    <n v="0"/>
    <n v="0"/>
    <n v="0"/>
    <n v="0"/>
    <n v="0"/>
    <n v="0"/>
    <n v="0"/>
    <n v="0"/>
    <n v="0"/>
    <n v="0"/>
    <n v="0"/>
    <m/>
  </r>
  <r>
    <s v="SA"/>
    <s v="Downtown/Old Town Trolly"/>
    <x v="5"/>
    <n v="0"/>
    <n v="0"/>
    <n v="0"/>
    <n v="0"/>
    <n v="0"/>
    <n v="0"/>
    <n v="0"/>
    <n v="0"/>
    <n v="0"/>
    <n v="0"/>
    <n v="0"/>
    <n v="0"/>
    <m/>
  </r>
  <r>
    <s v="SA"/>
    <s v="SATURN"/>
    <x v="1"/>
    <n v="0"/>
    <n v="0"/>
    <n v="0"/>
    <n v="0"/>
    <n v="0"/>
    <n v="0"/>
    <n v="3983"/>
    <n v="81"/>
    <n v="9"/>
    <n v="3983"/>
    <n v="29580.1"/>
    <n v="2080.1999999999998"/>
    <m/>
  </r>
  <r>
    <s v="SA"/>
    <s v="SMART"/>
    <x v="0"/>
    <n v="0"/>
    <n v="0"/>
    <n v="0"/>
    <n v="0"/>
    <n v="0"/>
    <n v="0"/>
    <n v="4909"/>
    <n v="49"/>
    <n v="59"/>
    <n v="4909"/>
    <n v="13400.399999999998"/>
    <n v="1367.6000000000001"/>
    <m/>
  </r>
  <r>
    <s v="SA"/>
    <s v="VENUS"/>
    <x v="1"/>
    <n v="0"/>
    <n v="0"/>
    <n v="0"/>
    <n v="0"/>
    <n v="0"/>
    <n v="0"/>
    <n v="13289"/>
    <n v="215"/>
    <n v="29"/>
    <n v="13289"/>
    <n v="32050"/>
    <n v="4190.7999999999993"/>
    <m/>
  </r>
  <r>
    <s v="SA"/>
    <s v="ZOOM"/>
    <x v="2"/>
    <n v="0"/>
    <n v="0"/>
    <n v="0"/>
    <n v="0"/>
    <n v="0"/>
    <n v="0"/>
    <n v="0"/>
    <n v="148"/>
    <n v="96"/>
    <n v="8270"/>
    <n v="55938.399999999987"/>
    <n v="4150.8"/>
    <n v="8270"/>
  </r>
  <r>
    <s v="SA"/>
    <s v="ZOOM"/>
    <x v="4"/>
    <n v="0"/>
    <n v="0"/>
    <n v="0"/>
    <n v="0"/>
    <n v="0"/>
    <n v="0"/>
    <n v="0"/>
    <n v="60"/>
    <n v="37"/>
    <n v="2380"/>
    <n v="8150.2"/>
    <n v="603.6"/>
    <n v="2380"/>
  </r>
  <r>
    <s v="SA"/>
    <s v="ZOOM"/>
    <x v="3"/>
    <n v="0"/>
    <n v="0"/>
    <n v="0"/>
    <n v="0"/>
    <n v="0"/>
    <n v="0"/>
    <n v="0"/>
    <n v="36"/>
    <n v="26"/>
    <n v="2566"/>
    <n v="9926.4"/>
    <n v="504.8"/>
    <n v="2566"/>
  </r>
  <r>
    <s v="SA"/>
    <s v="Valley Metro Rail"/>
    <x v="6"/>
    <n v="5142"/>
    <n v="0"/>
    <n v="10505"/>
    <n v="40382"/>
    <n v="68754"/>
    <n v="2248"/>
    <n v="28491"/>
    <n v="0"/>
    <n v="0"/>
    <n v="155522"/>
    <n v="87870.199999999983"/>
    <n v="5715.4000000000005"/>
    <m/>
  </r>
  <r>
    <s v="SA"/>
    <s v="Valley Metro Rail"/>
    <x v="0"/>
    <n v="14570"/>
    <n v="0"/>
    <n v="18555"/>
    <n v="147296"/>
    <n v="246464"/>
    <n v="12702"/>
    <n v="98633"/>
    <n v="0"/>
    <n v="0"/>
    <n v="538220"/>
    <n v="252285.4"/>
    <n v="16410.099999999999"/>
    <m/>
  </r>
  <r>
    <s v="SA"/>
    <s v="Valley Metro Rail"/>
    <x v="1"/>
    <n v="6495"/>
    <n v="0"/>
    <n v="9209"/>
    <n v="42863"/>
    <n v="72820"/>
    <n v="3960"/>
    <n v="30341"/>
    <n v="0"/>
    <n v="0"/>
    <n v="165688"/>
    <n v="84137.4"/>
    <n v="5473.2"/>
    <m/>
  </r>
  <r>
    <s v="SU"/>
    <n v="0"/>
    <x v="0"/>
    <n v="13"/>
    <n v="0"/>
    <n v="4"/>
    <n v="4873"/>
    <n v="1009"/>
    <n v="0"/>
    <n v="19707"/>
    <n v="1100"/>
    <n v="345"/>
    <n v="25606"/>
    <n v="46993.299999999996"/>
    <n v="3538.2999999999993"/>
    <m/>
  </r>
  <r>
    <s v="SU"/>
    <s v="0a"/>
    <x v="0"/>
    <n v="1"/>
    <n v="0"/>
    <n v="2"/>
    <n v="1044"/>
    <n v="314"/>
    <n v="0"/>
    <n v="12810"/>
    <n v="488"/>
    <n v="181"/>
    <n v="14171"/>
    <n v="22800.400000000001"/>
    <n v="2123.6999999999998"/>
    <m/>
  </r>
  <r>
    <s v="SU"/>
    <n v="1"/>
    <x v="0"/>
    <n v="0"/>
    <n v="0"/>
    <n v="5"/>
    <n v="631"/>
    <n v="185"/>
    <n v="0"/>
    <n v="7269"/>
    <n v="394"/>
    <n v="55"/>
    <n v="8090"/>
    <n v="29485.9"/>
    <n v="1553.4"/>
    <m/>
  </r>
  <r>
    <s v="SU"/>
    <n v="1"/>
    <x v="1"/>
    <n v="0"/>
    <n v="0"/>
    <n v="0"/>
    <n v="77"/>
    <n v="17"/>
    <n v="0"/>
    <n v="862"/>
    <n v="85"/>
    <n v="7"/>
    <n v="956"/>
    <n v="1510.8000000000002"/>
    <n v="834.69999999999982"/>
    <m/>
  </r>
  <r>
    <s v="SU"/>
    <n v="3"/>
    <x v="0"/>
    <n v="21"/>
    <n v="0"/>
    <n v="21"/>
    <n v="9508"/>
    <n v="1953"/>
    <n v="0"/>
    <n v="50542"/>
    <n v="1883"/>
    <n v="645"/>
    <n v="62045"/>
    <n v="71054.200000000012"/>
    <n v="5477"/>
    <m/>
  </r>
  <r>
    <s v="SU"/>
    <n v="3"/>
    <x v="3"/>
    <n v="0"/>
    <n v="0"/>
    <n v="1"/>
    <n v="178"/>
    <n v="40"/>
    <n v="0"/>
    <n v="1297"/>
    <n v="83"/>
    <n v="13"/>
    <n v="1516"/>
    <n v="2152.6"/>
    <n v="778.00000000000011"/>
    <m/>
  </r>
  <r>
    <s v="SU"/>
    <n v="7"/>
    <x v="0"/>
    <n v="64"/>
    <n v="0"/>
    <n v="15"/>
    <n v="7670"/>
    <n v="1921"/>
    <n v="0"/>
    <n v="53052"/>
    <n v="2625"/>
    <n v="766"/>
    <n v="62722"/>
    <n v="116249.60000000001"/>
    <n v="8334"/>
    <m/>
  </r>
  <r>
    <s v="SU"/>
    <n v="8"/>
    <x v="0"/>
    <n v="11"/>
    <n v="0"/>
    <n v="3"/>
    <n v="3367"/>
    <n v="848"/>
    <n v="1"/>
    <n v="29712"/>
    <n v="1656"/>
    <n v="566"/>
    <n v="33942"/>
    <n v="70239.5"/>
    <n v="5251.5999999999995"/>
    <m/>
  </r>
  <r>
    <s v="SU"/>
    <n v="10"/>
    <x v="0"/>
    <n v="2"/>
    <n v="0"/>
    <n v="2"/>
    <n v="846"/>
    <n v="266"/>
    <n v="0"/>
    <n v="9919"/>
    <n v="317"/>
    <n v="152"/>
    <n v="11035"/>
    <n v="17584.8"/>
    <n v="1421.4"/>
    <m/>
  </r>
  <r>
    <s v="SU"/>
    <n v="12"/>
    <x v="0"/>
    <n v="24"/>
    <n v="0"/>
    <n v="10"/>
    <n v="2626"/>
    <n v="552"/>
    <n v="0"/>
    <n v="14514"/>
    <n v="726"/>
    <n v="86"/>
    <n v="17726"/>
    <n v="47072.800000000003"/>
    <n v="4027.8000000000006"/>
    <m/>
  </r>
  <r>
    <s v="SU"/>
    <n v="13"/>
    <x v="0"/>
    <n v="56"/>
    <n v="0"/>
    <n v="6"/>
    <n v="5276"/>
    <n v="1035"/>
    <n v="0"/>
    <n v="13925"/>
    <n v="704"/>
    <n v="166"/>
    <n v="20298"/>
    <n v="52224.2"/>
    <n v="4026.0000000000005"/>
    <m/>
  </r>
  <r>
    <s v="SU"/>
    <n v="15"/>
    <x v="0"/>
    <n v="52"/>
    <n v="0"/>
    <n v="3"/>
    <n v="1669"/>
    <n v="726"/>
    <n v="0"/>
    <n v="17521"/>
    <n v="819"/>
    <n v="425"/>
    <n v="19971"/>
    <n v="27757.599999999999"/>
    <n v="3056.6"/>
    <m/>
  </r>
  <r>
    <s v="SU"/>
    <n v="16"/>
    <x v="0"/>
    <n v="91"/>
    <n v="0"/>
    <n v="12"/>
    <n v="9675"/>
    <n v="2795"/>
    <n v="1"/>
    <n v="41258"/>
    <n v="2227"/>
    <n v="738"/>
    <n v="53832"/>
    <n v="99314.200000000012"/>
    <n v="6801.4999999999991"/>
    <m/>
  </r>
  <r>
    <s v="SU"/>
    <n v="17"/>
    <x v="0"/>
    <n v="89"/>
    <n v="0"/>
    <n v="17"/>
    <n v="7152"/>
    <n v="2582"/>
    <n v="0"/>
    <n v="58396"/>
    <n v="2811"/>
    <n v="626"/>
    <n v="68236"/>
    <n v="77567"/>
    <n v="5942.3"/>
    <m/>
  </r>
  <r>
    <s v="SU"/>
    <n v="17"/>
    <x v="5"/>
    <n v="3"/>
    <n v="0"/>
    <n v="0"/>
    <n v="400"/>
    <n v="161"/>
    <n v="0"/>
    <n v="3872"/>
    <n v="232"/>
    <n v="33"/>
    <n v="4436"/>
    <n v="9786.6"/>
    <n v="1192.3"/>
    <m/>
  </r>
  <r>
    <s v="SU"/>
    <n v="17"/>
    <x v="3"/>
    <n v="6"/>
    <n v="0"/>
    <n v="1"/>
    <n v="353"/>
    <n v="110"/>
    <n v="0"/>
    <n v="3269"/>
    <n v="196"/>
    <n v="19"/>
    <n v="3739"/>
    <n v="4232.3999999999996"/>
    <n v="864.99999999999989"/>
    <m/>
  </r>
  <r>
    <s v="SU"/>
    <n v="19"/>
    <x v="0"/>
    <n v="259"/>
    <n v="0"/>
    <n v="14"/>
    <n v="13086"/>
    <n v="3250"/>
    <n v="1"/>
    <n v="84426"/>
    <n v="4416"/>
    <n v="934"/>
    <n v="101036"/>
    <n v="112600.20000000001"/>
    <n v="8244.1"/>
    <m/>
  </r>
  <r>
    <s v="SU"/>
    <n v="27"/>
    <x v="0"/>
    <n v="11"/>
    <n v="0"/>
    <n v="11"/>
    <n v="10145"/>
    <n v="5346"/>
    <n v="0"/>
    <n v="58249"/>
    <n v="2797"/>
    <n v="782"/>
    <n v="73762"/>
    <n v="98748.799999999988"/>
    <n v="7228.6"/>
    <m/>
  </r>
  <r>
    <s v="SU"/>
    <n v="28"/>
    <x v="0"/>
    <n v="2"/>
    <n v="0"/>
    <n v="1"/>
    <n v="696"/>
    <n v="453"/>
    <n v="1"/>
    <n v="4789"/>
    <n v="274"/>
    <n v="35"/>
    <n v="5942"/>
    <n v="28740"/>
    <n v="1735.4"/>
    <m/>
  </r>
  <r>
    <s v="SU"/>
    <n v="29"/>
    <x v="0"/>
    <n v="1579"/>
    <n v="0"/>
    <n v="15"/>
    <n v="10442"/>
    <n v="3215"/>
    <n v="1"/>
    <n v="47209"/>
    <n v="2114"/>
    <n v="594"/>
    <n v="62461"/>
    <n v="77121"/>
    <n v="6513.2999999999993"/>
    <m/>
  </r>
  <r>
    <s v="SU"/>
    <n v="29"/>
    <x v="5"/>
    <n v="92"/>
    <n v="0"/>
    <n v="1"/>
    <n v="664"/>
    <n v="194"/>
    <n v="1"/>
    <n v="3064"/>
    <n v="185"/>
    <n v="23"/>
    <n v="4016"/>
    <n v="12993.2"/>
    <n v="1206.8999999999999"/>
    <m/>
  </r>
  <r>
    <s v="SU"/>
    <n v="30"/>
    <x v="0"/>
    <n v="0"/>
    <n v="0"/>
    <n v="0"/>
    <n v="6"/>
    <n v="0"/>
    <n v="0"/>
    <n v="2255"/>
    <n v="82"/>
    <n v="11"/>
    <n v="2261"/>
    <n v="11676.400000000001"/>
    <n v="1164.2"/>
    <m/>
  </r>
  <r>
    <s v="SU"/>
    <n v="30"/>
    <x v="1"/>
    <n v="0"/>
    <n v="0"/>
    <n v="0"/>
    <n v="2"/>
    <n v="0"/>
    <n v="0"/>
    <n v="3806"/>
    <n v="167"/>
    <n v="14"/>
    <n v="3808"/>
    <n v="9871.6"/>
    <n v="719.7"/>
    <m/>
  </r>
  <r>
    <s v="SU"/>
    <n v="32"/>
    <x v="0"/>
    <n v="67"/>
    <n v="0"/>
    <n v="10"/>
    <n v="5691"/>
    <n v="853"/>
    <n v="0"/>
    <n v="24361"/>
    <n v="1122"/>
    <n v="383"/>
    <n v="30982"/>
    <n v="55557.600000000006"/>
    <n v="3884.9999999999991"/>
    <m/>
  </r>
  <r>
    <s v="SU"/>
    <n v="32"/>
    <x v="1"/>
    <n v="0"/>
    <n v="0"/>
    <n v="1"/>
    <n v="359"/>
    <n v="30"/>
    <n v="1"/>
    <n v="1378"/>
    <n v="68"/>
    <n v="11"/>
    <n v="1769"/>
    <n v="3192"/>
    <n v="1052.2"/>
    <m/>
  </r>
  <r>
    <s v="SU"/>
    <n v="35"/>
    <x v="0"/>
    <n v="3059"/>
    <n v="0"/>
    <n v="204"/>
    <n v="12868"/>
    <n v="5667"/>
    <n v="0"/>
    <n v="72441"/>
    <n v="4146"/>
    <n v="1015"/>
    <n v="94239"/>
    <n v="121062.39999999999"/>
    <n v="8465.9"/>
    <m/>
  </r>
  <r>
    <s v="SU"/>
    <n v="39"/>
    <x v="0"/>
    <n v="0"/>
    <n v="0"/>
    <n v="2"/>
    <n v="1134"/>
    <n v="366"/>
    <n v="0"/>
    <n v="3728"/>
    <n v="184"/>
    <n v="17"/>
    <n v="5230"/>
    <n v="31284.600000000002"/>
    <n v="2129.4"/>
    <m/>
  </r>
  <r>
    <s v="SU"/>
    <n v="40"/>
    <x v="6"/>
    <n v="2"/>
    <n v="0"/>
    <n v="0"/>
    <n v="4"/>
    <n v="0"/>
    <n v="0"/>
    <n v="50443"/>
    <n v="3585"/>
    <n v="532"/>
    <n v="50449"/>
    <n v="50622"/>
    <n v="3983.4000000000005"/>
    <m/>
  </r>
  <r>
    <s v="SU"/>
    <n v="40"/>
    <x v="1"/>
    <n v="0"/>
    <n v="0"/>
    <n v="0"/>
    <n v="0"/>
    <n v="0"/>
    <n v="0"/>
    <n v="1252"/>
    <n v="82"/>
    <n v="6"/>
    <n v="1252"/>
    <n v="1520"/>
    <n v="579.1"/>
    <m/>
  </r>
  <r>
    <s v="SU"/>
    <n v="41"/>
    <x v="2"/>
    <n v="0"/>
    <n v="0"/>
    <n v="1"/>
    <n v="179"/>
    <n v="61"/>
    <n v="1"/>
    <n v="1467"/>
    <n v="92"/>
    <n v="10"/>
    <n v="1709"/>
    <n v="2254.8000000000002"/>
    <n v="852.8"/>
    <m/>
  </r>
  <r>
    <s v="SU"/>
    <n v="41"/>
    <x v="0"/>
    <n v="63"/>
    <n v="0"/>
    <n v="16"/>
    <n v="9213"/>
    <n v="2786"/>
    <n v="1"/>
    <n v="65444"/>
    <n v="3154"/>
    <n v="607"/>
    <n v="77523"/>
    <n v="83213.2"/>
    <n v="6003.8"/>
    <m/>
  </r>
  <r>
    <s v="SU"/>
    <n v="41"/>
    <x v="5"/>
    <n v="5"/>
    <n v="0"/>
    <n v="2"/>
    <n v="471"/>
    <n v="149"/>
    <n v="0"/>
    <n v="3691"/>
    <n v="164"/>
    <n v="48"/>
    <n v="4318"/>
    <n v="10481.200000000001"/>
    <n v="1111.9000000000001"/>
    <m/>
  </r>
  <r>
    <s v="SU"/>
    <n v="43"/>
    <x v="7"/>
    <n v="28"/>
    <n v="0"/>
    <n v="1"/>
    <n v="870"/>
    <n v="286"/>
    <n v="0"/>
    <n v="6819"/>
    <n v="282"/>
    <n v="55"/>
    <n v="8004"/>
    <n v="10744.4"/>
    <n v="634.1"/>
    <m/>
  </r>
  <r>
    <s v="SU"/>
    <n v="43"/>
    <x v="0"/>
    <n v="118"/>
    <n v="0"/>
    <n v="12"/>
    <n v="3088"/>
    <n v="1156"/>
    <n v="0"/>
    <n v="25948"/>
    <n v="1117"/>
    <n v="195"/>
    <n v="30322"/>
    <n v="53779.700000000012"/>
    <n v="4226.3999999999996"/>
    <m/>
  </r>
  <r>
    <s v="SU"/>
    <n v="44"/>
    <x v="8"/>
    <n v="0"/>
    <n v="0"/>
    <n v="0"/>
    <n v="90"/>
    <n v="14"/>
    <n v="0"/>
    <n v="410"/>
    <n v="34"/>
    <n v="5"/>
    <n v="514"/>
    <n v="14671"/>
    <n v="560.09999999999991"/>
    <m/>
  </r>
  <r>
    <s v="SU"/>
    <n v="44"/>
    <x v="0"/>
    <n v="14"/>
    <n v="0"/>
    <n v="13"/>
    <n v="7196"/>
    <n v="1314"/>
    <n v="0"/>
    <n v="29268"/>
    <n v="1304"/>
    <n v="403"/>
    <n v="37805"/>
    <n v="65321.8"/>
    <n v="4758.2"/>
    <m/>
  </r>
  <r>
    <s v="SU"/>
    <n v="45"/>
    <x v="0"/>
    <n v="2"/>
    <n v="0"/>
    <n v="0"/>
    <n v="35"/>
    <n v="12"/>
    <n v="0"/>
    <n v="12494"/>
    <n v="509"/>
    <n v="312"/>
    <n v="12543"/>
    <n v="30017.800000000003"/>
    <n v="2788.8"/>
    <m/>
  </r>
  <r>
    <s v="SU"/>
    <n v="45"/>
    <x v="1"/>
    <n v="0"/>
    <n v="0"/>
    <n v="0"/>
    <n v="16"/>
    <n v="5"/>
    <n v="0"/>
    <n v="9855"/>
    <n v="389"/>
    <n v="108"/>
    <n v="9876"/>
    <n v="19487"/>
    <n v="2276.7000000000003"/>
    <m/>
  </r>
  <r>
    <s v="SU"/>
    <n v="48"/>
    <x v="0"/>
    <n v="0"/>
    <n v="0"/>
    <n v="0"/>
    <n v="27"/>
    <n v="2"/>
    <n v="0"/>
    <n v="1352"/>
    <n v="53"/>
    <n v="4"/>
    <n v="1381"/>
    <n v="4171.2"/>
    <n v="278.39999999999998"/>
    <m/>
  </r>
  <r>
    <s v="SU"/>
    <n v="48"/>
    <x v="1"/>
    <n v="2"/>
    <n v="0"/>
    <n v="1"/>
    <n v="186"/>
    <n v="17"/>
    <n v="0"/>
    <n v="7054"/>
    <n v="205"/>
    <n v="31"/>
    <n v="7260"/>
    <n v="36225.800000000003"/>
    <n v="2701.6000000000004"/>
    <m/>
  </r>
  <r>
    <s v="SU"/>
    <n v="50"/>
    <x v="7"/>
    <n v="40"/>
    <n v="0"/>
    <n v="7"/>
    <n v="452"/>
    <n v="185"/>
    <n v="0"/>
    <n v="3830"/>
    <n v="195"/>
    <n v="90"/>
    <n v="4514"/>
    <n v="15268.400000000001"/>
    <n v="878.3"/>
    <m/>
  </r>
  <r>
    <s v="SU"/>
    <n v="50"/>
    <x v="0"/>
    <n v="1000"/>
    <n v="0"/>
    <n v="89"/>
    <n v="6970"/>
    <n v="2467"/>
    <n v="0"/>
    <n v="58797"/>
    <n v="2700"/>
    <n v="828"/>
    <n v="69323"/>
    <n v="71698.399999999994"/>
    <n v="5496.2000000000007"/>
    <m/>
  </r>
  <r>
    <s v="SU"/>
    <n v="50"/>
    <x v="5"/>
    <n v="71"/>
    <n v="0"/>
    <n v="4"/>
    <n v="451"/>
    <n v="137"/>
    <n v="0"/>
    <n v="4169"/>
    <n v="174"/>
    <n v="49"/>
    <n v="4832"/>
    <n v="6702"/>
    <n v="855.8"/>
    <m/>
  </r>
  <r>
    <s v="SU"/>
    <n v="51"/>
    <x v="7"/>
    <n v="5"/>
    <n v="0"/>
    <n v="1"/>
    <n v="1277"/>
    <n v="372"/>
    <n v="0"/>
    <n v="7408"/>
    <n v="384"/>
    <n v="59"/>
    <n v="9063"/>
    <n v="28257.4"/>
    <n v="1460.4"/>
    <m/>
  </r>
  <r>
    <s v="SU"/>
    <n v="51"/>
    <x v="9"/>
    <n v="2"/>
    <n v="0"/>
    <n v="0"/>
    <n v="442"/>
    <n v="145"/>
    <n v="0"/>
    <n v="3680"/>
    <n v="165"/>
    <n v="36"/>
    <n v="4269"/>
    <n v="15296.6"/>
    <n v="1096.8999999999999"/>
    <m/>
  </r>
  <r>
    <s v="SU"/>
    <n v="51"/>
    <x v="0"/>
    <n v="17"/>
    <n v="0"/>
    <n v="3"/>
    <n v="3654"/>
    <n v="877"/>
    <n v="0"/>
    <n v="23295"/>
    <n v="1008"/>
    <n v="138"/>
    <n v="27846"/>
    <n v="49259.600000000006"/>
    <n v="3701.2000000000003"/>
    <m/>
  </r>
  <r>
    <s v="SU"/>
    <n v="52"/>
    <x v="0"/>
    <n v="5"/>
    <n v="0"/>
    <n v="4"/>
    <n v="1283"/>
    <n v="249"/>
    <n v="0"/>
    <n v="6389"/>
    <n v="341"/>
    <n v="84"/>
    <n v="7930"/>
    <n v="36029.4"/>
    <n v="2683.7000000000003"/>
    <m/>
  </r>
  <r>
    <s v="SU"/>
    <n v="56"/>
    <x v="10"/>
    <n v="0"/>
    <n v="0"/>
    <n v="0"/>
    <n v="38"/>
    <n v="0"/>
    <n v="0"/>
    <n v="305"/>
    <n v="32"/>
    <n v="5"/>
    <n v="343"/>
    <n v="2116.6"/>
    <n v="197.2"/>
    <m/>
  </r>
  <r>
    <s v="SU"/>
    <n v="56"/>
    <x v="11"/>
    <n v="0"/>
    <n v="0"/>
    <n v="0"/>
    <n v="131"/>
    <n v="0"/>
    <n v="0"/>
    <n v="2297"/>
    <n v="74"/>
    <n v="51"/>
    <n v="2428"/>
    <n v="4486"/>
    <n v="295.8"/>
    <m/>
  </r>
  <r>
    <s v="SU"/>
    <n v="56"/>
    <x v="0"/>
    <n v="0"/>
    <n v="0"/>
    <n v="0"/>
    <n v="140"/>
    <n v="9"/>
    <n v="0"/>
    <n v="1721"/>
    <n v="100"/>
    <n v="16"/>
    <n v="1870"/>
    <n v="8684.7999999999993"/>
    <n v="1080"/>
    <m/>
  </r>
  <r>
    <s v="SU"/>
    <n v="56"/>
    <x v="1"/>
    <n v="0"/>
    <n v="0"/>
    <n v="0"/>
    <n v="1235"/>
    <n v="1"/>
    <n v="0"/>
    <n v="16531"/>
    <n v="857"/>
    <n v="173"/>
    <n v="17767"/>
    <n v="30662.199999999997"/>
    <n v="2093.8000000000002"/>
    <m/>
  </r>
  <r>
    <s v="SU"/>
    <n v="59"/>
    <x v="7"/>
    <n v="141"/>
    <n v="0"/>
    <n v="6"/>
    <n v="2202"/>
    <n v="883"/>
    <n v="0"/>
    <n v="11260"/>
    <n v="500"/>
    <n v="158"/>
    <n v="14492"/>
    <n v="20775.400000000001"/>
    <n v="1560.1999999999998"/>
    <m/>
  </r>
  <r>
    <s v="SU"/>
    <n v="59"/>
    <x v="0"/>
    <n v="48"/>
    <n v="0"/>
    <n v="3"/>
    <n v="1057"/>
    <n v="639"/>
    <n v="0"/>
    <n v="7576"/>
    <n v="368"/>
    <n v="47"/>
    <n v="9323"/>
    <n v="21971"/>
    <n v="2513.7000000000003"/>
    <m/>
  </r>
  <r>
    <s v="SU"/>
    <n v="60"/>
    <x v="7"/>
    <n v="3"/>
    <n v="0"/>
    <n v="3"/>
    <n v="1181"/>
    <n v="453"/>
    <n v="0"/>
    <n v="6439"/>
    <n v="320"/>
    <n v="52"/>
    <n v="8079"/>
    <n v="8726"/>
    <n v="675.5"/>
    <m/>
  </r>
  <r>
    <s v="SU"/>
    <n v="60"/>
    <x v="0"/>
    <n v="9"/>
    <n v="0"/>
    <n v="6"/>
    <n v="3915"/>
    <n v="1129"/>
    <n v="0"/>
    <n v="23007"/>
    <n v="925"/>
    <n v="330"/>
    <n v="28066"/>
    <n v="37819.599999999999"/>
    <n v="3620.8999999999996"/>
    <m/>
  </r>
  <r>
    <s v="SU"/>
    <n v="61"/>
    <x v="6"/>
    <n v="3"/>
    <n v="0"/>
    <n v="1"/>
    <n v="146"/>
    <n v="1"/>
    <n v="0"/>
    <n v="29908"/>
    <n v="1807"/>
    <n v="261"/>
    <n v="30059"/>
    <n v="47550.2"/>
    <n v="3205.3999999999992"/>
    <m/>
  </r>
  <r>
    <s v="SU"/>
    <n v="61"/>
    <x v="0"/>
    <n v="1"/>
    <n v="0"/>
    <n v="0"/>
    <n v="160"/>
    <n v="5"/>
    <n v="0"/>
    <n v="27539"/>
    <n v="1503"/>
    <n v="319"/>
    <n v="27705"/>
    <n v="43034.3"/>
    <n v="3456.8"/>
    <m/>
  </r>
  <r>
    <s v="SU"/>
    <n v="61"/>
    <x v="1"/>
    <n v="1"/>
    <n v="0"/>
    <n v="0"/>
    <n v="58"/>
    <n v="1"/>
    <n v="0"/>
    <n v="16626"/>
    <n v="719"/>
    <n v="123"/>
    <n v="16686"/>
    <n v="22252"/>
    <n v="1349.4999999999998"/>
    <m/>
  </r>
  <r>
    <s v="SU"/>
    <n v="62"/>
    <x v="1"/>
    <n v="1"/>
    <n v="0"/>
    <n v="0"/>
    <n v="287"/>
    <n v="0"/>
    <n v="0"/>
    <n v="9343"/>
    <n v="307"/>
    <n v="49"/>
    <n v="9631"/>
    <n v="50686.799999999996"/>
    <n v="3827.2999999999993"/>
    <m/>
  </r>
  <r>
    <s v="SU"/>
    <n v="65"/>
    <x v="1"/>
    <n v="1"/>
    <n v="0"/>
    <n v="0"/>
    <n v="191"/>
    <n v="2"/>
    <n v="0"/>
    <n v="5848"/>
    <n v="249"/>
    <n v="99"/>
    <n v="6042"/>
    <n v="18021.599999999999"/>
    <n v="1537"/>
    <m/>
  </r>
  <r>
    <s v="SU"/>
    <n v="66"/>
    <x v="10"/>
    <n v="0"/>
    <n v="0"/>
    <n v="0"/>
    <n v="25"/>
    <n v="0"/>
    <n v="0"/>
    <n v="955"/>
    <n v="73"/>
    <n v="6"/>
    <n v="980"/>
    <n v="4724.8"/>
    <n v="236.60000000000005"/>
    <m/>
  </r>
  <r>
    <s v="SU"/>
    <n v="66"/>
    <x v="9"/>
    <n v="0"/>
    <n v="0"/>
    <n v="0"/>
    <n v="30"/>
    <n v="2"/>
    <n v="0"/>
    <n v="1792"/>
    <n v="111"/>
    <n v="17"/>
    <n v="1824"/>
    <n v="470.79999999999995"/>
    <n v="99.800000000000026"/>
    <m/>
  </r>
  <r>
    <s v="SU"/>
    <n v="66"/>
    <x v="1"/>
    <n v="5"/>
    <n v="0"/>
    <n v="1"/>
    <n v="281"/>
    <n v="3"/>
    <n v="0"/>
    <n v="7595"/>
    <n v="377"/>
    <n v="106"/>
    <n v="7885"/>
    <n v="15849.8"/>
    <n v="1222.3"/>
    <m/>
  </r>
  <r>
    <s v="SU"/>
    <n v="67"/>
    <x v="7"/>
    <n v="4"/>
    <n v="0"/>
    <n v="2"/>
    <n v="1118"/>
    <n v="227"/>
    <n v="0"/>
    <n v="5676"/>
    <n v="314"/>
    <n v="45"/>
    <n v="7027"/>
    <n v="13983.2"/>
    <n v="1122.5"/>
    <m/>
  </r>
  <r>
    <s v="SU"/>
    <n v="67"/>
    <x v="12"/>
    <n v="0"/>
    <n v="0"/>
    <n v="0"/>
    <n v="158"/>
    <n v="28"/>
    <n v="0"/>
    <n v="760"/>
    <n v="61"/>
    <n v="9"/>
    <n v="947"/>
    <n v="2621.4"/>
    <n v="127.6"/>
    <m/>
  </r>
  <r>
    <s v="SU"/>
    <n v="67"/>
    <x v="0"/>
    <n v="3"/>
    <n v="0"/>
    <n v="0"/>
    <n v="1488"/>
    <n v="440"/>
    <n v="0"/>
    <n v="9380"/>
    <n v="436"/>
    <n v="57"/>
    <n v="11310"/>
    <n v="26894.400000000001"/>
    <n v="2128.1"/>
    <m/>
  </r>
  <r>
    <s v="SU"/>
    <n v="70"/>
    <x v="7"/>
    <n v="7"/>
    <n v="0"/>
    <n v="4"/>
    <n v="2531"/>
    <n v="600"/>
    <n v="0"/>
    <n v="13530"/>
    <n v="853"/>
    <n v="161"/>
    <n v="16672"/>
    <n v="21211.599999999999"/>
    <n v="1519.3999999999996"/>
    <m/>
  </r>
  <r>
    <s v="SU"/>
    <n v="70"/>
    <x v="0"/>
    <n v="25"/>
    <n v="0"/>
    <n v="13"/>
    <n v="8207"/>
    <n v="2307"/>
    <n v="0"/>
    <n v="53242"/>
    <n v="2864"/>
    <n v="893"/>
    <n v="63794"/>
    <n v="80338.600000000006"/>
    <n v="5957.7000000000016"/>
    <m/>
  </r>
  <r>
    <s v="SU"/>
    <n v="72"/>
    <x v="10"/>
    <n v="1"/>
    <n v="0"/>
    <n v="2"/>
    <n v="736"/>
    <n v="0"/>
    <n v="0"/>
    <n v="13911"/>
    <n v="700"/>
    <n v="91"/>
    <n v="14650"/>
    <n v="9370.7999999999993"/>
    <n v="1175.5"/>
    <m/>
  </r>
  <r>
    <s v="SU"/>
    <n v="72"/>
    <x v="8"/>
    <n v="0"/>
    <n v="0"/>
    <n v="0"/>
    <n v="6"/>
    <n v="0"/>
    <n v="0"/>
    <n v="172"/>
    <n v="9"/>
    <n v="0"/>
    <n v="178"/>
    <n v="4956.2"/>
    <n v="257.7"/>
    <m/>
  </r>
  <r>
    <s v="SU"/>
    <n v="72"/>
    <x v="0"/>
    <n v="1"/>
    <n v="0"/>
    <n v="0"/>
    <n v="153"/>
    <n v="0"/>
    <n v="0"/>
    <n v="2550"/>
    <n v="99"/>
    <n v="15"/>
    <n v="2704"/>
    <n v="10326.4"/>
    <n v="610"/>
    <m/>
  </r>
  <r>
    <s v="SU"/>
    <n v="72"/>
    <x v="5"/>
    <n v="2"/>
    <n v="0"/>
    <n v="0"/>
    <n v="732"/>
    <n v="1"/>
    <n v="0"/>
    <n v="11741"/>
    <n v="502"/>
    <n v="64"/>
    <n v="12476"/>
    <n v="44772"/>
    <n v="3527.5"/>
    <m/>
  </r>
  <r>
    <s v="SU"/>
    <n v="72"/>
    <x v="1"/>
    <n v="0"/>
    <n v="0"/>
    <n v="6"/>
    <n v="1067"/>
    <n v="2"/>
    <n v="0"/>
    <n v="19010"/>
    <n v="984"/>
    <n v="147"/>
    <n v="20085"/>
    <n v="41819.4"/>
    <n v="3024.5"/>
    <m/>
  </r>
  <r>
    <s v="SU"/>
    <n v="75"/>
    <x v="0"/>
    <n v="2"/>
    <n v="0"/>
    <n v="3"/>
    <n v="1017"/>
    <n v="431"/>
    <n v="0"/>
    <n v="7722"/>
    <n v="273"/>
    <n v="44"/>
    <n v="9175"/>
    <n v="31554"/>
    <n v="3020.8999999999996"/>
    <m/>
  </r>
  <r>
    <s v="SU"/>
    <n v="77"/>
    <x v="6"/>
    <n v="1"/>
    <n v="0"/>
    <n v="0"/>
    <n v="7"/>
    <n v="1"/>
    <n v="0"/>
    <n v="1134"/>
    <n v="46"/>
    <n v="5"/>
    <n v="1143"/>
    <n v="4994.8"/>
    <n v="886.20000000000016"/>
    <m/>
  </r>
  <r>
    <s v="SU"/>
    <n v="77"/>
    <x v="0"/>
    <n v="1"/>
    <n v="0"/>
    <n v="1"/>
    <n v="173"/>
    <n v="48"/>
    <n v="0"/>
    <n v="15655"/>
    <n v="567"/>
    <n v="155"/>
    <n v="15878"/>
    <n v="60632.399999999994"/>
    <n v="3780.099999999999"/>
    <m/>
  </r>
  <r>
    <s v="SU"/>
    <n v="77"/>
    <x v="1"/>
    <n v="0"/>
    <n v="0"/>
    <n v="0"/>
    <n v="51"/>
    <n v="12"/>
    <n v="0"/>
    <n v="8145"/>
    <n v="281"/>
    <n v="72"/>
    <n v="8208"/>
    <n v="19918"/>
    <n v="1403.6"/>
    <m/>
  </r>
  <r>
    <s v="SU"/>
    <n v="80"/>
    <x v="7"/>
    <n v="6"/>
    <n v="0"/>
    <n v="1"/>
    <n v="884"/>
    <n v="346"/>
    <n v="0"/>
    <n v="8030"/>
    <n v="310"/>
    <n v="99"/>
    <n v="9267"/>
    <n v="3791.2"/>
    <n v="481.40000000000009"/>
    <m/>
  </r>
  <r>
    <s v="SU"/>
    <n v="80"/>
    <x v="8"/>
    <n v="3"/>
    <n v="0"/>
    <n v="0"/>
    <n v="44"/>
    <n v="15"/>
    <n v="0"/>
    <n v="329"/>
    <n v="6"/>
    <n v="0"/>
    <n v="391"/>
    <n v="1590.4"/>
    <n v="65"/>
    <m/>
  </r>
  <r>
    <s v="SU"/>
    <n v="80"/>
    <x v="0"/>
    <n v="22"/>
    <n v="0"/>
    <n v="2"/>
    <n v="2328"/>
    <n v="859"/>
    <n v="0"/>
    <n v="21777"/>
    <n v="958"/>
    <n v="223"/>
    <n v="24988"/>
    <n v="55118.399999999994"/>
    <n v="3216.9"/>
    <m/>
  </r>
  <r>
    <s v="SU"/>
    <n v="80"/>
    <x v="5"/>
    <n v="2"/>
    <n v="0"/>
    <n v="0"/>
    <n v="336"/>
    <n v="137"/>
    <n v="0"/>
    <n v="3707"/>
    <n v="229"/>
    <n v="48"/>
    <n v="4182"/>
    <n v="11807.8"/>
    <n v="1097.7"/>
    <m/>
  </r>
  <r>
    <s v="SU"/>
    <n v="81"/>
    <x v="13"/>
    <n v="0"/>
    <n v="0"/>
    <n v="0"/>
    <n v="1"/>
    <n v="0"/>
    <n v="0"/>
    <n v="215.71815856777491"/>
    <n v="17.073145780051149"/>
    <n v="1"/>
    <n v="217"/>
    <n v="3413.2"/>
    <n v="179.39999999999998"/>
    <m/>
  </r>
  <r>
    <s v="SU"/>
    <n v="81"/>
    <x v="5"/>
    <n v="1"/>
    <n v="0"/>
    <n v="0"/>
    <n v="78"/>
    <n v="3"/>
    <n v="0"/>
    <n v="9495.3058823529409"/>
    <n v="523.49411764705883"/>
    <n v="48"/>
    <n v="9577"/>
    <n v="36013.599999999999"/>
    <n v="2425.1999999999998"/>
    <m/>
  </r>
  <r>
    <s v="SU"/>
    <n v="81"/>
    <x v="1"/>
    <n v="0"/>
    <n v="0"/>
    <n v="0"/>
    <n v="157"/>
    <n v="0"/>
    <n v="1"/>
    <n v="18134.975959079282"/>
    <n v="901.43273657289001"/>
    <n v="107"/>
    <n v="18293"/>
    <n v="37928.800000000003"/>
    <n v="3108.3999999999996"/>
    <m/>
  </r>
  <r>
    <s v="SU"/>
    <n v="83"/>
    <x v="7"/>
    <n v="0"/>
    <n v="0"/>
    <n v="0"/>
    <n v="620"/>
    <n v="205"/>
    <n v="0"/>
    <n v="3190"/>
    <n v="206"/>
    <n v="33"/>
    <n v="4015"/>
    <n v="7743"/>
    <n v="891.70000000000016"/>
    <m/>
  </r>
  <r>
    <s v="SU"/>
    <n v="83"/>
    <x v="12"/>
    <n v="1"/>
    <n v="0"/>
    <n v="0"/>
    <n v="240"/>
    <n v="142"/>
    <n v="0"/>
    <n v="2273"/>
    <n v="144"/>
    <n v="18"/>
    <n v="2656"/>
    <n v="12023.400000000001"/>
    <n v="692.1"/>
    <m/>
  </r>
  <r>
    <s v="SU"/>
    <n v="83"/>
    <x v="0"/>
    <n v="3"/>
    <n v="0"/>
    <n v="0"/>
    <n v="1032"/>
    <n v="463"/>
    <n v="0"/>
    <n v="7968"/>
    <n v="412"/>
    <n v="83"/>
    <n v="9466"/>
    <n v="22394.800000000003"/>
    <n v="1720.9"/>
    <m/>
  </r>
  <r>
    <s v="SU"/>
    <n v="90"/>
    <x v="7"/>
    <n v="8"/>
    <n v="0"/>
    <n v="0"/>
    <n v="876"/>
    <n v="190"/>
    <n v="0"/>
    <n v="4111"/>
    <n v="190"/>
    <n v="27"/>
    <n v="5185"/>
    <n v="5578.6"/>
    <n v="759.80000000000007"/>
    <m/>
  </r>
  <r>
    <s v="SU"/>
    <n v="90"/>
    <x v="0"/>
    <n v="74"/>
    <n v="0"/>
    <n v="14"/>
    <n v="6492"/>
    <n v="1435"/>
    <n v="1"/>
    <n v="36209"/>
    <n v="1985"/>
    <n v="397"/>
    <n v="44225"/>
    <n v="67768.800000000003"/>
    <n v="5096.7000000000007"/>
    <m/>
  </r>
  <r>
    <s v="SU"/>
    <n v="96"/>
    <x v="6"/>
    <n v="2"/>
    <n v="0"/>
    <n v="0"/>
    <n v="39"/>
    <n v="4"/>
    <n v="0"/>
    <n v="20273"/>
    <n v="952"/>
    <n v="194"/>
    <n v="20318"/>
    <n v="20315.8"/>
    <n v="2745.8000000000006"/>
    <m/>
  </r>
  <r>
    <s v="SU"/>
    <n v="104"/>
    <x v="6"/>
    <n v="4"/>
    <n v="0"/>
    <n v="0"/>
    <n v="1"/>
    <n v="1"/>
    <n v="0"/>
    <n v="8494"/>
    <n v="369"/>
    <n v="90"/>
    <n v="8500"/>
    <n v="15085.8"/>
    <n v="1835.1"/>
    <m/>
  </r>
  <r>
    <s v="SU"/>
    <n v="106"/>
    <x v="7"/>
    <n v="7"/>
    <n v="0"/>
    <n v="3"/>
    <n v="819"/>
    <n v="374"/>
    <n v="0"/>
    <n v="3800"/>
    <n v="194"/>
    <n v="30"/>
    <n v="5003"/>
    <n v="4816.8"/>
    <n v="471.99999999999989"/>
    <m/>
  </r>
  <r>
    <s v="SU"/>
    <n v="106"/>
    <x v="0"/>
    <n v="17"/>
    <n v="0"/>
    <n v="10"/>
    <n v="2955"/>
    <n v="1707"/>
    <n v="0"/>
    <n v="20180"/>
    <n v="836"/>
    <n v="251"/>
    <n v="24869"/>
    <n v="35563.599999999999"/>
    <n v="3096.2999999999993"/>
    <m/>
  </r>
  <r>
    <s v="SU"/>
    <n v="108"/>
    <x v="10"/>
    <n v="1"/>
    <n v="0"/>
    <n v="0"/>
    <n v="5"/>
    <n v="0"/>
    <n v="0"/>
    <n v="1466"/>
    <n v="114"/>
    <n v="4"/>
    <n v="1472"/>
    <n v="5564.7999999999993"/>
    <n v="276.29999999999995"/>
    <m/>
  </r>
  <r>
    <s v="SU"/>
    <n v="108"/>
    <x v="16"/>
    <n v="0"/>
    <n v="0"/>
    <n v="0"/>
    <n v="2"/>
    <n v="0"/>
    <n v="0"/>
    <n v="1476"/>
    <n v="139"/>
    <n v="6"/>
    <n v="1478"/>
    <n v="15311.400000000001"/>
    <n v="706.4"/>
    <m/>
  </r>
  <r>
    <s v="SU"/>
    <n v="108"/>
    <x v="6"/>
    <n v="0"/>
    <n v="0"/>
    <n v="0"/>
    <n v="2"/>
    <n v="0"/>
    <n v="0"/>
    <n v="460"/>
    <n v="42"/>
    <n v="10"/>
    <n v="462"/>
    <n v="2074.1999999999998"/>
    <n v="269.09999999999997"/>
    <m/>
  </r>
  <r>
    <s v="SU"/>
    <n v="108"/>
    <x v="0"/>
    <n v="0"/>
    <n v="0"/>
    <n v="0"/>
    <n v="4"/>
    <n v="1"/>
    <n v="0"/>
    <n v="2617"/>
    <n v="126"/>
    <n v="14"/>
    <n v="2622"/>
    <n v="10108.1"/>
    <n v="943.69999999999982"/>
    <m/>
  </r>
  <r>
    <s v="SU"/>
    <n v="108"/>
    <x v="1"/>
    <n v="0"/>
    <n v="0"/>
    <n v="0"/>
    <n v="9"/>
    <n v="3"/>
    <n v="0"/>
    <n v="2984"/>
    <n v="185"/>
    <n v="8"/>
    <n v="2996"/>
    <n v="10459.1"/>
    <n v="722.90000000000009"/>
    <m/>
  </r>
  <r>
    <s v="SU"/>
    <n v="112"/>
    <x v="10"/>
    <n v="0"/>
    <n v="0"/>
    <n v="1"/>
    <n v="19"/>
    <n v="2"/>
    <n v="0"/>
    <n v="16723"/>
    <n v="1013"/>
    <n v="94"/>
    <n v="16745"/>
    <n v="19340.2"/>
    <n v="1407.8999999999999"/>
    <m/>
  </r>
  <r>
    <s v="SU"/>
    <n v="112"/>
    <x v="16"/>
    <n v="0"/>
    <n v="0"/>
    <n v="0"/>
    <n v="3"/>
    <n v="0"/>
    <n v="0"/>
    <n v="1604"/>
    <n v="75"/>
    <n v="8"/>
    <n v="1607"/>
    <n v="2392.6"/>
    <n v="78.5"/>
    <m/>
  </r>
  <r>
    <s v="SU"/>
    <n v="112"/>
    <x v="6"/>
    <n v="3"/>
    <n v="0"/>
    <n v="1"/>
    <n v="24"/>
    <n v="2"/>
    <n v="0"/>
    <n v="35288"/>
    <n v="1706"/>
    <n v="462"/>
    <n v="35318"/>
    <n v="19601"/>
    <n v="1592.3"/>
    <m/>
  </r>
  <r>
    <s v="SU"/>
    <n v="122"/>
    <x v="0"/>
    <n v="1"/>
    <n v="0"/>
    <n v="2"/>
    <n v="1265"/>
    <n v="433"/>
    <n v="0"/>
    <n v="10532"/>
    <n v="492"/>
    <n v="89"/>
    <n v="12233"/>
    <n v="32436.6"/>
    <n v="2581.1"/>
    <m/>
  </r>
  <r>
    <s v="SU"/>
    <n v="136"/>
    <x v="6"/>
    <n v="0"/>
    <n v="0"/>
    <n v="0"/>
    <n v="8"/>
    <n v="0"/>
    <n v="0"/>
    <n v="11577"/>
    <n v="665"/>
    <n v="98"/>
    <n v="11585"/>
    <n v="25289"/>
    <n v="1845.6"/>
    <m/>
  </r>
  <r>
    <s v="SU"/>
    <n v="138"/>
    <x v="7"/>
    <n v="1"/>
    <n v="0"/>
    <n v="0"/>
    <n v="276"/>
    <n v="172"/>
    <n v="0"/>
    <n v="2175"/>
    <n v="128"/>
    <n v="32"/>
    <n v="2624"/>
    <n v="3528.6000000000004"/>
    <n v="217"/>
    <m/>
  </r>
  <r>
    <s v="SU"/>
    <n v="138"/>
    <x v="12"/>
    <n v="0"/>
    <n v="0"/>
    <n v="1"/>
    <n v="311"/>
    <n v="324"/>
    <n v="0"/>
    <n v="1429"/>
    <n v="162"/>
    <n v="26"/>
    <n v="2065"/>
    <n v="5844"/>
    <n v="269.5"/>
    <m/>
  </r>
  <r>
    <s v="SU"/>
    <n v="138"/>
    <x v="0"/>
    <n v="8"/>
    <n v="0"/>
    <n v="5"/>
    <n v="2410"/>
    <n v="1169"/>
    <n v="0"/>
    <n v="18154"/>
    <n v="918"/>
    <n v="197"/>
    <n v="21746"/>
    <n v="63189.600000000006"/>
    <n v="4088.8999999999996"/>
    <m/>
  </r>
  <r>
    <s v="SU"/>
    <n v="138"/>
    <x v="14"/>
    <n v="2"/>
    <n v="0"/>
    <n v="2"/>
    <n v="77"/>
    <n v="54"/>
    <n v="0"/>
    <n v="601"/>
    <n v="129"/>
    <n v="6"/>
    <n v="736"/>
    <n v="3354.6000000000004"/>
    <n v="443.3"/>
    <m/>
  </r>
  <r>
    <s v="SU"/>
    <n v="154"/>
    <x v="0"/>
    <n v="41"/>
    <n v="0"/>
    <n v="7"/>
    <n v="3603"/>
    <n v="1345"/>
    <n v="0"/>
    <n v="22226"/>
    <n v="938"/>
    <n v="150"/>
    <n v="27222"/>
    <n v="63126.8"/>
    <n v="4209.0999999999995"/>
    <m/>
  </r>
  <r>
    <s v="SU"/>
    <n v="154"/>
    <x v="5"/>
    <n v="0"/>
    <n v="0"/>
    <n v="1"/>
    <n v="53"/>
    <n v="29"/>
    <n v="0"/>
    <n v="662"/>
    <n v="28"/>
    <n v="1"/>
    <n v="745"/>
    <n v="3224.8"/>
    <n v="639.90000000000009"/>
    <m/>
  </r>
  <r>
    <s v="SU"/>
    <n v="156"/>
    <x v="10"/>
    <n v="0"/>
    <n v="0"/>
    <n v="0"/>
    <n v="18"/>
    <n v="0"/>
    <n v="0"/>
    <n v="11276"/>
    <n v="835"/>
    <n v="38"/>
    <n v="11294"/>
    <n v="28657.200000000001"/>
    <n v="1904.6999999999998"/>
    <m/>
  </r>
  <r>
    <s v="SU"/>
    <n v="156"/>
    <x v="16"/>
    <n v="0"/>
    <n v="0"/>
    <n v="0"/>
    <n v="2"/>
    <n v="0"/>
    <n v="0"/>
    <n v="1639"/>
    <n v="136"/>
    <n v="3"/>
    <n v="1641"/>
    <n v="26695.000000000004"/>
    <n v="1413.3000000000002"/>
    <m/>
  </r>
  <r>
    <s v="SU"/>
    <n v="156"/>
    <x v="6"/>
    <n v="0"/>
    <n v="0"/>
    <n v="0"/>
    <n v="1"/>
    <n v="0"/>
    <n v="0"/>
    <n v="663"/>
    <n v="42"/>
    <n v="2"/>
    <n v="664"/>
    <n v="1691.1999999999998"/>
    <n v="292.3"/>
    <m/>
  </r>
  <r>
    <s v="SU"/>
    <n v="156"/>
    <x v="0"/>
    <n v="0"/>
    <n v="0"/>
    <n v="0"/>
    <n v="2"/>
    <n v="0"/>
    <n v="0"/>
    <n v="1030"/>
    <n v="59"/>
    <n v="1"/>
    <n v="1032"/>
    <n v="1404.4"/>
    <n v="254.50000000000006"/>
    <m/>
  </r>
  <r>
    <s v="SU"/>
    <n v="170"/>
    <x v="7"/>
    <n v="2"/>
    <n v="0"/>
    <n v="2"/>
    <n v="614"/>
    <n v="530"/>
    <n v="0"/>
    <n v="4512"/>
    <n v="236"/>
    <n v="51"/>
    <n v="5660"/>
    <n v="6309.4"/>
    <n v="598.6"/>
    <m/>
  </r>
  <r>
    <s v="SU"/>
    <n v="170"/>
    <x v="0"/>
    <n v="19"/>
    <n v="0"/>
    <n v="7"/>
    <n v="5256"/>
    <n v="2685"/>
    <n v="0"/>
    <n v="36072"/>
    <n v="1644"/>
    <n v="413"/>
    <n v="44039"/>
    <n v="61353.600000000006"/>
    <n v="4324.9999999999991"/>
    <m/>
  </r>
  <r>
    <s v="SU"/>
    <n v="170"/>
    <x v="5"/>
    <n v="0"/>
    <n v="0"/>
    <n v="0"/>
    <n v="356"/>
    <n v="198"/>
    <n v="0"/>
    <n v="2659"/>
    <n v="131"/>
    <n v="15"/>
    <n v="3213"/>
    <n v="10542.4"/>
    <n v="1041.0999999999999"/>
    <m/>
  </r>
  <r>
    <s v="SU"/>
    <n v="184"/>
    <x v="16"/>
    <n v="0"/>
    <n v="0"/>
    <n v="0"/>
    <n v="0"/>
    <n v="0"/>
    <n v="0"/>
    <n v="604"/>
    <n v="26"/>
    <n v="8"/>
    <n v="604"/>
    <n v="4061.3999999999996"/>
    <n v="188.30000000000004"/>
    <m/>
  </r>
  <r>
    <s v="SU"/>
    <n v="184"/>
    <x v="6"/>
    <n v="0"/>
    <n v="0"/>
    <n v="0"/>
    <n v="11"/>
    <n v="0"/>
    <n v="0"/>
    <n v="6905"/>
    <n v="663"/>
    <n v="54"/>
    <n v="6916"/>
    <n v="20792.599999999999"/>
    <n v="1629.1000000000001"/>
    <m/>
  </r>
  <r>
    <s v="SU"/>
    <n v="186"/>
    <x v="7"/>
    <n v="154"/>
    <n v="0"/>
    <n v="3"/>
    <n v="1067"/>
    <n v="483"/>
    <n v="0"/>
    <n v="6492"/>
    <n v="437"/>
    <n v="70"/>
    <n v="8199"/>
    <n v="8550.2000000000007"/>
    <n v="809.20000000000016"/>
    <m/>
  </r>
  <r>
    <s v="SU"/>
    <n v="186"/>
    <x v="0"/>
    <n v="87"/>
    <n v="0"/>
    <n v="3"/>
    <n v="1932"/>
    <n v="852"/>
    <n v="0"/>
    <n v="14244"/>
    <n v="994"/>
    <n v="143"/>
    <n v="17118"/>
    <n v="69865"/>
    <n v="4486.1999999999989"/>
    <m/>
  </r>
  <r>
    <s v="SU"/>
    <s v="ALEX"/>
    <x v="0"/>
    <n v="0"/>
    <n v="0"/>
    <n v="0"/>
    <n v="0"/>
    <n v="0"/>
    <n v="0"/>
    <n v="1547"/>
    <n v="26"/>
    <n v="5"/>
    <n v="1547"/>
    <n v="15081"/>
    <n v="1081.8999999999999"/>
    <m/>
  </r>
  <r>
    <s v="SU"/>
    <s v="68th St/Camelback RD"/>
    <x v="5"/>
    <n v="0"/>
    <n v="0"/>
    <n v="0"/>
    <n v="0"/>
    <n v="0"/>
    <n v="0"/>
    <n v="0"/>
    <n v="0"/>
    <n v="0"/>
    <n v="0"/>
    <n v="0"/>
    <n v="0"/>
    <m/>
  </r>
  <r>
    <s v="SU"/>
    <s v="Downtown/Old Town Trolly"/>
    <x v="5"/>
    <n v="0"/>
    <n v="0"/>
    <n v="0"/>
    <n v="0"/>
    <n v="0"/>
    <n v="0"/>
    <n v="0"/>
    <n v="0"/>
    <n v="0"/>
    <n v="0"/>
    <n v="0"/>
    <n v="0"/>
    <m/>
  </r>
  <r>
    <s v="SU"/>
    <s v="EARTH"/>
    <x v="1"/>
    <n v="0"/>
    <n v="0"/>
    <n v="0"/>
    <n v="0"/>
    <n v="0"/>
    <n v="0"/>
    <n v="9357"/>
    <n v="240"/>
    <n v="47"/>
    <n v="9357"/>
    <n v="22667"/>
    <n v="1977.1"/>
    <m/>
  </r>
  <r>
    <s v="SU"/>
    <s v="GUS"/>
    <x v="7"/>
    <n v="0"/>
    <n v="0"/>
    <n v="0"/>
    <n v="0"/>
    <n v="0"/>
    <n v="0"/>
    <n v="4819"/>
    <n v="105"/>
    <n v="158"/>
    <n v="4819"/>
    <n v="7838.1"/>
    <n v="638.5"/>
    <m/>
  </r>
  <r>
    <s v="SU"/>
    <s v="JUPITER"/>
    <x v="1"/>
    <n v="0"/>
    <n v="0"/>
    <n v="0"/>
    <n v="0"/>
    <n v="0"/>
    <n v="0"/>
    <n v="7954"/>
    <n v="154"/>
    <n v="36"/>
    <n v="7954"/>
    <n v="16762.8"/>
    <n v="1964.7"/>
    <m/>
  </r>
  <r>
    <s v="SU"/>
    <s v="MARS"/>
    <x v="1"/>
    <n v="0"/>
    <n v="0"/>
    <n v="0"/>
    <n v="0"/>
    <n v="0"/>
    <n v="0"/>
    <n v="8608"/>
    <n v="166"/>
    <n v="26"/>
    <n v="8608"/>
    <n v="17039.400000000001"/>
    <n v="1960.4"/>
    <m/>
  </r>
  <r>
    <s v="SU"/>
    <s v="MARY"/>
    <x v="0"/>
    <n v="0"/>
    <n v="0"/>
    <n v="0"/>
    <n v="0"/>
    <n v="0"/>
    <n v="0"/>
    <n v="6305"/>
    <n v="170"/>
    <n v="91"/>
    <n v="6305"/>
    <n v="29058"/>
    <n v="2557.8000000000002"/>
    <m/>
  </r>
  <r>
    <s v="SU"/>
    <s v="MERCURY"/>
    <x v="1"/>
    <n v="0"/>
    <n v="0"/>
    <n v="0"/>
    <n v="0"/>
    <n v="0"/>
    <n v="0"/>
    <n v="8918"/>
    <n v="112"/>
    <n v="24"/>
    <n v="8918"/>
    <n v="12429.400000000001"/>
    <n v="1944.1999999999996"/>
    <m/>
  </r>
  <r>
    <s v="SU"/>
    <s v="Miller/Hayden Trolley"/>
    <x v="5"/>
    <n v="0"/>
    <n v="0"/>
    <n v="0"/>
    <n v="0"/>
    <n v="0"/>
    <n v="0"/>
    <n v="0"/>
    <n v="0"/>
    <n v="0"/>
    <n v="0"/>
    <n v="0"/>
    <n v="0"/>
    <m/>
  </r>
  <r>
    <s v="SU"/>
    <s v="Mustang (MSTG)"/>
    <x v="5"/>
    <n v="0"/>
    <n v="0"/>
    <n v="0"/>
    <n v="0"/>
    <n v="0"/>
    <n v="0"/>
    <n v="0"/>
    <n v="0"/>
    <n v="0"/>
    <n v="0"/>
    <n v="0"/>
    <n v="0"/>
    <m/>
  </r>
  <r>
    <s v="SU"/>
    <s v="SATURN"/>
    <x v="1"/>
    <n v="0"/>
    <n v="0"/>
    <n v="0"/>
    <n v="0"/>
    <n v="0"/>
    <n v="0"/>
    <n v="4736"/>
    <n v="75"/>
    <n v="10"/>
    <n v="4736"/>
    <n v="28109.599999999999"/>
    <n v="1977.8999999999999"/>
    <m/>
  </r>
  <r>
    <s v="SU"/>
    <s v="SMART"/>
    <x v="0"/>
    <n v="0"/>
    <n v="0"/>
    <n v="0"/>
    <n v="0"/>
    <n v="0"/>
    <n v="0"/>
    <n v="5014"/>
    <n v="54"/>
    <n v="30"/>
    <n v="5014"/>
    <n v="14600.799999999997"/>
    <n v="1530.3999999999999"/>
    <m/>
  </r>
  <r>
    <s v="SU"/>
    <s v="VENUS"/>
    <x v="1"/>
    <n v="0"/>
    <n v="0"/>
    <n v="0"/>
    <n v="0"/>
    <n v="0"/>
    <n v="0"/>
    <n v="6927"/>
    <n v="125"/>
    <n v="24"/>
    <n v="6927"/>
    <n v="15271.400000000001"/>
    <n v="2562.1"/>
    <m/>
  </r>
  <r>
    <s v="SU"/>
    <s v="ZOOM"/>
    <x v="2"/>
    <n v="0"/>
    <n v="0"/>
    <n v="0"/>
    <n v="0"/>
    <n v="0"/>
    <n v="0"/>
    <n v="0"/>
    <n v="121"/>
    <n v="79"/>
    <n v="7855"/>
    <n v="62395.099999999991"/>
    <n v="4649.8999999999996"/>
    <n v="7855"/>
  </r>
  <r>
    <s v="SU"/>
    <s v="ZOOM"/>
    <x v="4"/>
    <n v="0"/>
    <n v="0"/>
    <n v="0"/>
    <n v="0"/>
    <n v="0"/>
    <n v="0"/>
    <n v="0"/>
    <n v="36"/>
    <n v="21"/>
    <n v="1875"/>
    <n v="9091"/>
    <n v="675.59999999999991"/>
    <n v="1875"/>
  </r>
  <r>
    <s v="SU"/>
    <s v="ZOOM"/>
    <x v="3"/>
    <n v="0"/>
    <n v="0"/>
    <n v="0"/>
    <n v="0"/>
    <n v="0"/>
    <n v="0"/>
    <n v="0"/>
    <n v="38"/>
    <n v="22"/>
    <n v="2556"/>
    <n v="11068.8"/>
    <n v="564.40000000000009"/>
    <n v="2556"/>
  </r>
  <r>
    <s v="SU"/>
    <s v="Valley Metro Rail"/>
    <x v="6"/>
    <n v="4912"/>
    <n v="0"/>
    <n v="9998"/>
    <n v="38806"/>
    <n v="66069"/>
    <n v="2168"/>
    <n v="27338"/>
    <n v="0"/>
    <n v="0"/>
    <n v="149291"/>
    <n v="71414"/>
    <n v="4645.2"/>
    <m/>
  </r>
  <r>
    <s v="SU"/>
    <s v="Valley Metro Rail"/>
    <x v="0"/>
    <n v="13703"/>
    <n v="0"/>
    <n v="17523"/>
    <n v="139684"/>
    <n v="233875"/>
    <n v="12026"/>
    <n v="93527"/>
    <n v="0"/>
    <n v="0"/>
    <n v="510338"/>
    <n v="205030.6"/>
    <n v="13335.6"/>
    <m/>
  </r>
  <r>
    <s v="SU"/>
    <s v="Valley Metro Rail"/>
    <x v="1"/>
    <n v="6174"/>
    <n v="0"/>
    <n v="8767"/>
    <n v="40982"/>
    <n v="69645"/>
    <n v="3784"/>
    <n v="28970"/>
    <n v="0"/>
    <n v="0"/>
    <n v="158322"/>
    <n v="68378.3"/>
    <n v="4448.3999999999996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">
  <r>
    <s v="WK"/>
    <x v="0"/>
    <x v="0"/>
    <n v="283"/>
    <n v="0"/>
    <n v="60"/>
    <n v="35868"/>
    <n v="15516"/>
    <n v="2"/>
    <n v="210931"/>
    <n v="10992"/>
    <n v="3571"/>
    <n v="262660"/>
    <n v="342770.1"/>
    <n v="28225.600000000002"/>
  </r>
  <r>
    <s v="WK"/>
    <x v="1"/>
    <x v="0"/>
    <n v="62"/>
    <n v="0"/>
    <n v="20"/>
    <n v="13167"/>
    <n v="3828"/>
    <n v="1"/>
    <n v="100998"/>
    <n v="4544"/>
    <n v="1694"/>
    <n v="118076"/>
    <n v="196923"/>
    <n v="16783.5"/>
  </r>
  <r>
    <s v="WK"/>
    <x v="2"/>
    <x v="0"/>
    <n v="26"/>
    <n v="0"/>
    <n v="8"/>
    <n v="7963"/>
    <n v="3100"/>
    <n v="2"/>
    <n v="43087"/>
    <n v="2349"/>
    <n v="517"/>
    <n v="54185"/>
    <n v="137179.79999999999"/>
    <n v="8035.0000000000009"/>
  </r>
  <r>
    <s v="WK"/>
    <x v="2"/>
    <x v="1"/>
    <n v="8"/>
    <n v="0"/>
    <n v="3"/>
    <n v="878"/>
    <n v="268"/>
    <n v="3"/>
    <n v="5934"/>
    <n v="559"/>
    <n v="56"/>
    <n v="7095"/>
    <n v="7037.4000000000005"/>
    <n v="2427.6000000000004"/>
  </r>
  <r>
    <s v="WK"/>
    <x v="3"/>
    <x v="2"/>
    <n v="8"/>
    <n v="0"/>
    <n v="12"/>
    <n v="2504"/>
    <n v="932"/>
    <n v="0"/>
    <n v="15772.282750861399"/>
    <n v="1041.0668377751213"/>
    <n v="131.100256662682"/>
    <n v="19227"/>
    <n v="78845.700000000012"/>
    <n v="7344"/>
  </r>
  <r>
    <s v="WK"/>
    <x v="3"/>
    <x v="0"/>
    <n v="468"/>
    <n v="0"/>
    <n v="133"/>
    <n v="68102"/>
    <n v="21665"/>
    <n v="3"/>
    <n v="423685.89628014911"/>
    <n v="17968.83932212925"/>
    <n v="4900.7589831938676"/>
    <n v="514057"/>
    <n v="499091.7"/>
    <n v="48209.4"/>
  </r>
  <r>
    <s v="WK"/>
    <x v="3"/>
    <x v="3"/>
    <n v="16"/>
    <n v="0"/>
    <n v="5"/>
    <n v="3102"/>
    <n v="1076"/>
    <n v="0"/>
    <n v="20760.820968989519"/>
    <n v="1612.0938400956329"/>
    <n v="136.1407601434498"/>
    <n v="24960"/>
    <n v="54017.399999999994"/>
    <n v="3868.6"/>
  </r>
  <r>
    <s v="WK"/>
    <x v="4"/>
    <x v="0"/>
    <n v="3197"/>
    <n v="0"/>
    <n v="475"/>
    <n v="67996"/>
    <n v="22942"/>
    <n v="6"/>
    <n v="338007"/>
    <n v="18666"/>
    <n v="6933"/>
    <n v="432623"/>
    <n v="666900.80000000005"/>
    <n v="50658.500000000007"/>
  </r>
  <r>
    <s v="WK"/>
    <x v="5"/>
    <x v="0"/>
    <n v="95"/>
    <n v="0"/>
    <n v="48"/>
    <n v="33969"/>
    <n v="13331"/>
    <n v="0"/>
    <n v="176601"/>
    <n v="8906"/>
    <n v="4077"/>
    <n v="224044"/>
    <n v="328501.39999999997"/>
    <n v="27425"/>
  </r>
  <r>
    <s v="WK"/>
    <x v="6"/>
    <x v="0"/>
    <n v="11"/>
    <n v="0"/>
    <n v="20"/>
    <n v="10948"/>
    <n v="4800"/>
    <n v="4"/>
    <n v="53586"/>
    <n v="1946"/>
    <n v="1307"/>
    <n v="69369"/>
    <n v="82908.5"/>
    <n v="8331.7000000000007"/>
  </r>
  <r>
    <s v="WK"/>
    <x v="7"/>
    <x v="0"/>
    <n v="1164"/>
    <n v="0"/>
    <n v="25"/>
    <n v="23702"/>
    <n v="8028"/>
    <n v="2"/>
    <n v="76729"/>
    <n v="3763"/>
    <n v="1144"/>
    <n v="109650"/>
    <n v="221908.8"/>
    <n v="19250"/>
  </r>
  <r>
    <s v="WK"/>
    <x v="8"/>
    <x v="0"/>
    <n v="1007"/>
    <n v="0"/>
    <n v="51"/>
    <n v="20082"/>
    <n v="10672"/>
    <n v="0"/>
    <n v="119004"/>
    <n v="5628"/>
    <n v="1039"/>
    <n v="150816"/>
    <n v="246189.60000000003"/>
    <n v="18990.199999999997"/>
  </r>
  <r>
    <s v="WK"/>
    <x v="9"/>
    <x v="0"/>
    <n v="110"/>
    <n v="0"/>
    <n v="28"/>
    <n v="12342"/>
    <n v="4614"/>
    <n v="2"/>
    <n v="97072"/>
    <n v="4875"/>
    <n v="1862"/>
    <n v="114168"/>
    <n v="130870.7"/>
    <n v="14248.899999999998"/>
  </r>
  <r>
    <s v="WK"/>
    <x v="10"/>
    <x v="0"/>
    <n v="3032"/>
    <n v="0"/>
    <n v="250"/>
    <n v="72904"/>
    <n v="14298"/>
    <n v="5"/>
    <n v="371046"/>
    <n v="19404"/>
    <n v="7200"/>
    <n v="461535"/>
    <n v="560647.69999999995"/>
    <n v="40524.299999999996"/>
  </r>
  <r>
    <s v="WK"/>
    <x v="11"/>
    <x v="2"/>
    <n v="19"/>
    <n v="0"/>
    <n v="6"/>
    <n v="2408.343797995145"/>
    <n v="484.0982279986128"/>
    <n v="0"/>
    <n v="12966.834937988209"/>
    <n v="736.04911399930643"/>
    <n v="157.02455699965321"/>
    <n v="15884"/>
    <n v="61057.3"/>
    <n v="3060"/>
  </r>
  <r>
    <s v="WK"/>
    <x v="11"/>
    <x v="4"/>
    <n v="17"/>
    <n v="0"/>
    <n v="4"/>
    <n v="1795.2136310339699"/>
    <n v="483.0610374382772"/>
    <n v="0"/>
    <n v="10268.518818225355"/>
    <n v="650.03051871913863"/>
    <n v="108.0152593595693"/>
    <n v="12568"/>
    <n v="45812.4"/>
    <n v="5898.2000000000007"/>
  </r>
  <r>
    <s v="WK"/>
    <x v="11"/>
    <x v="0"/>
    <n v="629"/>
    <n v="0"/>
    <n v="174"/>
    <n v="75393.460654302849"/>
    <n v="24005.560186943672"/>
    <n v="3"/>
    <n v="452234.26158902107"/>
    <n v="20036.780093471829"/>
    <n v="4777.8900467359172"/>
    <n v="552440"/>
    <n v="597250.5"/>
    <n v="52362.400000000001"/>
  </r>
  <r>
    <s v="WK"/>
    <x v="11"/>
    <x v="5"/>
    <n v="58"/>
    <n v="0"/>
    <n v="17"/>
    <n v="4826.6899080144667"/>
    <n v="1651.1971165755619"/>
    <n v="0"/>
    <n v="30861.675490892281"/>
    <n v="1787.0985582877811"/>
    <n v="252.04927914389049"/>
    <n v="37415"/>
    <n v="69706.3"/>
    <n v="9159.1000000000022"/>
  </r>
  <r>
    <s v="WK"/>
    <x v="11"/>
    <x v="3"/>
    <n v="24"/>
    <n v="0"/>
    <n v="5"/>
    <n v="1844.292008653576"/>
    <n v="412.08343104387893"/>
    <n v="0"/>
    <n v="12159.709163872971"/>
    <n v="597.04171552193952"/>
    <n v="62.020857760969733"/>
    <n v="14445"/>
    <n v="20950.800000000003"/>
    <n v="2159.8000000000002"/>
  </r>
  <r>
    <s v="WK"/>
    <x v="12"/>
    <x v="0"/>
    <n v="7494"/>
    <n v="0"/>
    <n v="569"/>
    <n v="84267"/>
    <n v="37627"/>
    <n v="11"/>
    <n v="739173"/>
    <n v="34539"/>
    <n v="8337"/>
    <n v="869141"/>
    <n v="837392.7"/>
    <n v="72876.400000000009"/>
  </r>
  <r>
    <s v="WK"/>
    <x v="13"/>
    <x v="0"/>
    <n v="158"/>
    <n v="0"/>
    <n v="54"/>
    <n v="51799"/>
    <n v="17237"/>
    <n v="5"/>
    <n v="385953"/>
    <n v="15538"/>
    <n v="4305"/>
    <n v="455206"/>
    <n v="460373.19999999995"/>
    <n v="37008.5"/>
  </r>
  <r>
    <s v="WK"/>
    <x v="14"/>
    <x v="0"/>
    <n v="63"/>
    <n v="0"/>
    <n v="5"/>
    <n v="6327"/>
    <n v="1831"/>
    <n v="0"/>
    <n v="57757"/>
    <n v="2818"/>
    <n v="450"/>
    <n v="65983"/>
    <n v="135476.4"/>
    <n v="8943.7000000000007"/>
  </r>
  <r>
    <s v="WK"/>
    <x v="15"/>
    <x v="0"/>
    <n v="4360"/>
    <n v="0"/>
    <n v="466"/>
    <n v="77993"/>
    <n v="29501"/>
    <n v="1"/>
    <n v="505435"/>
    <n v="20519"/>
    <n v="6127"/>
    <n v="617756"/>
    <n v="710067.99999999988"/>
    <n v="69653.599999999991"/>
  </r>
  <r>
    <s v="WK"/>
    <x v="15"/>
    <x v="5"/>
    <n v="408"/>
    <n v="0"/>
    <n v="44"/>
    <n v="7349"/>
    <n v="2926"/>
    <n v="2"/>
    <n v="56430"/>
    <n v="2740"/>
    <n v="435"/>
    <n v="67159"/>
    <n v="114275.69999999998"/>
    <n v="10846"/>
  </r>
  <r>
    <s v="WK"/>
    <x v="16"/>
    <x v="6"/>
    <n v="18"/>
    <n v="0"/>
    <n v="6"/>
    <n v="244"/>
    <n v="44"/>
    <n v="1"/>
    <n v="127824.58379102481"/>
    <n v="8094.1759767805306"/>
    <n v="1424.587988390266"/>
    <n v="128138"/>
    <n v="271246.30000000005"/>
    <n v="18984.8"/>
  </r>
  <r>
    <s v="WK"/>
    <x v="16"/>
    <x v="0"/>
    <n v="3"/>
    <n v="0"/>
    <n v="4"/>
    <n v="126"/>
    <n v="32"/>
    <n v="0"/>
    <n v="33750.510113864701"/>
    <n v="1519.2789015405219"/>
    <n v="194.13945077026122"/>
    <n v="33916"/>
    <n v="121864.1"/>
    <n v="10139.299999999999"/>
  </r>
  <r>
    <s v="WK"/>
    <x v="16"/>
    <x v="1"/>
    <n v="2"/>
    <n v="0"/>
    <n v="3"/>
    <n v="140"/>
    <n v="28"/>
    <n v="0"/>
    <n v="63161.90609511052"/>
    <n v="2997.5451216789461"/>
    <n v="221.2725608394731"/>
    <n v="63335"/>
    <n v="115204.90000000001"/>
    <n v="10638.4"/>
  </r>
  <r>
    <s v="WK"/>
    <x v="17"/>
    <x v="0"/>
    <n v="377"/>
    <n v="0"/>
    <n v="24"/>
    <n v="38453"/>
    <n v="9491"/>
    <n v="2"/>
    <n v="169202"/>
    <n v="7181"/>
    <n v="2601"/>
    <n v="217549"/>
    <n v="270968.90000000002"/>
    <n v="19610.699999999997"/>
  </r>
  <r>
    <s v="WK"/>
    <x v="17"/>
    <x v="1"/>
    <n v="5"/>
    <n v="0"/>
    <n v="3"/>
    <n v="1905"/>
    <n v="326"/>
    <n v="2"/>
    <n v="8824"/>
    <n v="451"/>
    <n v="103"/>
    <n v="11065"/>
    <n v="14682.5"/>
    <n v="4213"/>
  </r>
  <r>
    <s v="WK"/>
    <x v="18"/>
    <x v="0"/>
    <n v="4569"/>
    <n v="0"/>
    <n v="412"/>
    <n v="97959"/>
    <n v="40370"/>
    <n v="6"/>
    <n v="454710"/>
    <n v="24958"/>
    <n v="6382"/>
    <n v="598026"/>
    <n v="677019"/>
    <n v="54122.8"/>
  </r>
  <r>
    <s v="WK"/>
    <x v="19"/>
    <x v="0"/>
    <n v="486"/>
    <n v="0"/>
    <n v="22"/>
    <n v="3604"/>
    <n v="1185"/>
    <n v="1"/>
    <n v="23835"/>
    <n v="919"/>
    <n v="90"/>
    <n v="29133"/>
    <n v="147497.70000000001"/>
    <n v="10040.5"/>
  </r>
  <r>
    <s v="WK"/>
    <x v="20"/>
    <x v="6"/>
    <n v="15"/>
    <n v="0"/>
    <n v="8"/>
    <n v="2086"/>
    <n v="146"/>
    <n v="2"/>
    <n v="295291"/>
    <n v="19423"/>
    <n v="3320"/>
    <n v="297548"/>
    <n v="360864.3"/>
    <n v="30152.399999999998"/>
  </r>
  <r>
    <s v="WK"/>
    <x v="20"/>
    <x v="1"/>
    <n v="3"/>
    <n v="0"/>
    <n v="0"/>
    <n v="58"/>
    <n v="2"/>
    <n v="1"/>
    <n v="4964"/>
    <n v="278"/>
    <n v="31"/>
    <n v="5028"/>
    <n v="6873.3"/>
    <n v="1542.8999999999999"/>
  </r>
  <r>
    <s v="WK"/>
    <x v="21"/>
    <x v="2"/>
    <n v="8"/>
    <n v="0"/>
    <n v="2"/>
    <n v="1037"/>
    <n v="339"/>
    <n v="1"/>
    <n v="8048.0333479472201"/>
    <n v="480"/>
    <n v="85"/>
    <n v="9435"/>
    <n v="9629.9"/>
    <n v="4338"/>
  </r>
  <r>
    <s v="WK"/>
    <x v="21"/>
    <x v="0"/>
    <n v="441"/>
    <n v="0"/>
    <n v="200"/>
    <n v="90007"/>
    <n v="27252"/>
    <n v="1"/>
    <n v="540622.88250434888"/>
    <n v="23131"/>
    <n v="5658"/>
    <n v="658524"/>
    <n v="652205.29999999993"/>
    <n v="58816.7"/>
  </r>
  <r>
    <s v="WK"/>
    <x v="21"/>
    <x v="5"/>
    <n v="28"/>
    <n v="0"/>
    <n v="16"/>
    <n v="3928"/>
    <n v="1189"/>
    <n v="0"/>
    <n v="25248.084147703972"/>
    <n v="1237"/>
    <n v="270"/>
    <n v="30409"/>
    <n v="71086.100000000006"/>
    <n v="8234.4"/>
  </r>
  <r>
    <s v="WK"/>
    <x v="22"/>
    <x v="7"/>
    <n v="281"/>
    <n v="0"/>
    <n v="25"/>
    <n v="7523"/>
    <n v="2032"/>
    <n v="0"/>
    <n v="45470"/>
    <n v="1764"/>
    <n v="458"/>
    <n v="55331"/>
    <n v="51076.700000000004"/>
    <n v="3434.8"/>
  </r>
  <r>
    <s v="WK"/>
    <x v="22"/>
    <x v="0"/>
    <n v="1078"/>
    <n v="0"/>
    <n v="77"/>
    <n v="27069"/>
    <n v="7785"/>
    <n v="0"/>
    <n v="170063"/>
    <n v="8225"/>
    <n v="1313"/>
    <n v="206072"/>
    <n v="257894.19999999998"/>
    <n v="20953"/>
  </r>
  <r>
    <s v="WK"/>
    <x v="23"/>
    <x v="8"/>
    <n v="4"/>
    <n v="0"/>
    <n v="2"/>
    <n v="724"/>
    <n v="295"/>
    <n v="0"/>
    <n v="2470"/>
    <n v="230"/>
    <n v="27"/>
    <n v="3495"/>
    <n v="68480.099999999991"/>
    <n v="2924.5"/>
  </r>
  <r>
    <s v="WK"/>
    <x v="23"/>
    <x v="0"/>
    <n v="361"/>
    <n v="0"/>
    <n v="91"/>
    <n v="37212"/>
    <n v="17830"/>
    <n v="1"/>
    <n v="175941"/>
    <n v="8645"/>
    <n v="2367"/>
    <n v="231436"/>
    <n v="306552"/>
    <n v="25463.3"/>
  </r>
  <r>
    <s v="WK"/>
    <x v="24"/>
    <x v="6"/>
    <n v="13"/>
    <n v="0"/>
    <n v="2"/>
    <n v="1207"/>
    <n v="111"/>
    <n v="1"/>
    <n v="118845"/>
    <n v="6034"/>
    <n v="890"/>
    <n v="120179"/>
    <n v="268413"/>
    <n v="20443.3"/>
  </r>
  <r>
    <s v="WK"/>
    <x v="24"/>
    <x v="0"/>
    <n v="6"/>
    <n v="0"/>
    <n v="3"/>
    <n v="1067"/>
    <n v="301"/>
    <n v="0"/>
    <n v="115599"/>
    <n v="5084"/>
    <n v="1945"/>
    <n v="116976"/>
    <n v="189665.2"/>
    <n v="18299.8"/>
  </r>
  <r>
    <s v="WK"/>
    <x v="24"/>
    <x v="1"/>
    <n v="3"/>
    <n v="0"/>
    <n v="2"/>
    <n v="916"/>
    <n v="89"/>
    <n v="1"/>
    <n v="101217"/>
    <n v="4555"/>
    <n v="615"/>
    <n v="102228"/>
    <n v="133762.4"/>
    <n v="11504.9"/>
  </r>
  <r>
    <s v="WK"/>
    <x v="25"/>
    <x v="0"/>
    <n v="1"/>
    <n v="0"/>
    <n v="0"/>
    <n v="151"/>
    <n v="9"/>
    <n v="0"/>
    <n v="7263"/>
    <n v="298"/>
    <n v="37"/>
    <n v="7424"/>
    <n v="19868.7"/>
    <n v="1530"/>
  </r>
  <r>
    <s v="WK"/>
    <x v="25"/>
    <x v="1"/>
    <n v="6"/>
    <n v="0"/>
    <n v="0"/>
    <n v="764"/>
    <n v="51"/>
    <n v="1"/>
    <n v="40481"/>
    <n v="1330"/>
    <n v="164"/>
    <n v="41303"/>
    <n v="175206.30000000002"/>
    <n v="16677"/>
  </r>
  <r>
    <s v="WK"/>
    <x v="26"/>
    <x v="7"/>
    <n v="161"/>
    <n v="0"/>
    <n v="13"/>
    <n v="5665"/>
    <n v="1797"/>
    <n v="0"/>
    <n v="29900"/>
    <n v="1528"/>
    <n v="499"/>
    <n v="37537"/>
    <n v="103697"/>
    <n v="6632.9000000000005"/>
  </r>
  <r>
    <s v="WK"/>
    <x v="26"/>
    <x v="0"/>
    <n v="1392"/>
    <n v="0"/>
    <n v="231"/>
    <n v="70915"/>
    <n v="29209"/>
    <n v="11"/>
    <n v="439759"/>
    <n v="19007"/>
    <n v="6014"/>
    <n v="541517"/>
    <n v="557655.60000000009"/>
    <n v="50102.000000000007"/>
  </r>
  <r>
    <s v="WK"/>
    <x v="26"/>
    <x v="5"/>
    <n v="18"/>
    <n v="0"/>
    <n v="7"/>
    <n v="4273"/>
    <n v="1197"/>
    <n v="0"/>
    <n v="21375"/>
    <n v="1261"/>
    <n v="188"/>
    <n v="26870"/>
    <n v="43067.600000000006"/>
    <n v="5923.6"/>
  </r>
  <r>
    <s v="WK"/>
    <x v="27"/>
    <x v="7"/>
    <n v="137"/>
    <n v="0"/>
    <n v="20"/>
    <n v="11590"/>
    <n v="4162"/>
    <n v="0"/>
    <n v="60350"/>
    <n v="2973"/>
    <n v="544"/>
    <n v="76259"/>
    <n v="131578.69999999998"/>
    <n v="7600.2000000000007"/>
  </r>
  <r>
    <s v="WK"/>
    <x v="27"/>
    <x v="9"/>
    <n v="63"/>
    <n v="0"/>
    <n v="6"/>
    <n v="3171"/>
    <n v="1372"/>
    <n v="0"/>
    <n v="19053"/>
    <n v="792"/>
    <n v="200"/>
    <n v="23665"/>
    <n v="67249.5"/>
    <n v="5074.5"/>
  </r>
  <r>
    <s v="WK"/>
    <x v="27"/>
    <x v="0"/>
    <n v="385"/>
    <n v="0"/>
    <n v="62"/>
    <n v="29580"/>
    <n v="10310"/>
    <n v="3"/>
    <n v="165942"/>
    <n v="6763"/>
    <n v="1003"/>
    <n v="206282"/>
    <n v="227287.9"/>
    <n v="18278.5"/>
  </r>
  <r>
    <s v="WK"/>
    <x v="28"/>
    <x v="0"/>
    <n v="124"/>
    <n v="0"/>
    <n v="18"/>
    <n v="8223"/>
    <n v="2431"/>
    <n v="0"/>
    <n v="49496"/>
    <n v="2127"/>
    <n v="563"/>
    <n v="60292"/>
    <n v="170905.60000000001"/>
    <n v="13858.499999999998"/>
  </r>
  <r>
    <s v="WK"/>
    <x v="29"/>
    <x v="10"/>
    <n v="0"/>
    <n v="0"/>
    <n v="0"/>
    <n v="43"/>
    <n v="0"/>
    <n v="0"/>
    <n v="1311.027559847113"/>
    <n v="121"/>
    <n v="26"/>
    <n v="1354"/>
    <n v="10696.6"/>
    <n v="1138.8"/>
  </r>
  <r>
    <s v="WK"/>
    <x v="29"/>
    <x v="11"/>
    <n v="2"/>
    <n v="0"/>
    <n v="0"/>
    <n v="507"/>
    <n v="14"/>
    <n v="0"/>
    <n v="12896.319050492861"/>
    <n v="469"/>
    <n v="203"/>
    <n v="13419"/>
    <n v="29518.800000000003"/>
    <n v="2331.1999999999998"/>
  </r>
  <r>
    <s v="WK"/>
    <x v="29"/>
    <x v="0"/>
    <n v="3"/>
    <n v="0"/>
    <n v="1"/>
    <n v="303"/>
    <n v="19"/>
    <n v="0"/>
    <n v="9030.1832629249657"/>
    <n v="418"/>
    <n v="66"/>
    <n v="9356"/>
    <n v="39333.5"/>
    <n v="7700.0999999999995"/>
  </r>
  <r>
    <s v="WK"/>
    <x v="29"/>
    <x v="1"/>
    <n v="15"/>
    <n v="0"/>
    <n v="4"/>
    <n v="3336"/>
    <n v="104"/>
    <n v="1"/>
    <n v="105263.4701267351"/>
    <n v="5221"/>
    <n v="708"/>
    <n v="108723"/>
    <n v="187480.7"/>
    <n v="16266.199999999999"/>
  </r>
  <r>
    <s v="WK"/>
    <x v="30"/>
    <x v="7"/>
    <n v="71"/>
    <n v="0"/>
    <n v="41"/>
    <n v="13774"/>
    <n v="5450"/>
    <n v="2"/>
    <n v="115255"/>
    <n v="4308"/>
    <n v="1389"/>
    <n v="134593"/>
    <n v="192846.3"/>
    <n v="15818.4"/>
  </r>
  <r>
    <s v="WK"/>
    <x v="30"/>
    <x v="0"/>
    <n v="64"/>
    <n v="0"/>
    <n v="22"/>
    <n v="7465"/>
    <n v="2866"/>
    <n v="0"/>
    <n v="63915"/>
    <n v="2969"/>
    <n v="446"/>
    <n v="74332"/>
    <n v="105127.5"/>
    <n v="10599.4"/>
  </r>
  <r>
    <s v="WK"/>
    <x v="31"/>
    <x v="7"/>
    <n v="1270"/>
    <n v="0"/>
    <n v="41"/>
    <n v="12835"/>
    <n v="4490"/>
    <n v="1"/>
    <n v="52402"/>
    <n v="3037"/>
    <n v="836"/>
    <n v="71039"/>
    <n v="80556.800000000003"/>
    <n v="7772.2000000000007"/>
  </r>
  <r>
    <s v="WK"/>
    <x v="31"/>
    <x v="0"/>
    <n v="4421"/>
    <n v="0"/>
    <n v="140"/>
    <n v="34501"/>
    <n v="11012"/>
    <n v="4"/>
    <n v="137190"/>
    <n v="5837"/>
    <n v="2486"/>
    <n v="187268"/>
    <n v="178329.3"/>
    <n v="17429.199999999997"/>
  </r>
  <r>
    <s v="WK"/>
    <x v="32"/>
    <x v="6"/>
    <n v="13"/>
    <n v="0"/>
    <n v="3"/>
    <n v="701"/>
    <n v="85"/>
    <n v="1"/>
    <n v="188859.0240763342"/>
    <n v="10625.230555863749"/>
    <n v="1620"/>
    <n v="189662"/>
    <n v="312045.7"/>
    <n v="25259.200000000001"/>
  </r>
  <r>
    <s v="WK"/>
    <x v="32"/>
    <x v="0"/>
    <n v="12"/>
    <n v="0"/>
    <n v="5"/>
    <n v="836"/>
    <n v="274"/>
    <n v="0"/>
    <n v="166798.9578830578"/>
    <n v="7869.0851658715192"/>
    <n v="1628"/>
    <n v="167926"/>
    <n v="269307.99999999994"/>
    <n v="21992"/>
  </r>
  <r>
    <s v="WK"/>
    <x v="32"/>
    <x v="1"/>
    <n v="9"/>
    <n v="0"/>
    <n v="4"/>
    <n v="457"/>
    <n v="56"/>
    <n v="1"/>
    <n v="104714.018040608"/>
    <n v="4724.6842782647291"/>
    <n v="860"/>
    <n v="105241"/>
    <n v="148539.70000000001"/>
    <n v="11652.6"/>
  </r>
  <r>
    <s v="WK"/>
    <x v="33"/>
    <x v="1"/>
    <n v="12"/>
    <n v="0"/>
    <n v="1"/>
    <n v="1186"/>
    <n v="76"/>
    <n v="1"/>
    <n v="62088"/>
    <n v="1922"/>
    <n v="265"/>
    <n v="63364"/>
    <n v="250614.30000000002"/>
    <n v="20196.000000000004"/>
  </r>
  <r>
    <s v="WK"/>
    <x v="34"/>
    <x v="1"/>
    <n v="2"/>
    <n v="0"/>
    <n v="5"/>
    <n v="309"/>
    <n v="34"/>
    <n v="0"/>
    <n v="57852"/>
    <n v="1828"/>
    <n v="572"/>
    <n v="58202"/>
    <n v="149648.79999999999"/>
    <n v="13362"/>
  </r>
  <r>
    <s v="WK"/>
    <x v="35"/>
    <x v="10"/>
    <n v="3"/>
    <n v="0"/>
    <n v="2"/>
    <n v="98"/>
    <n v="38"/>
    <n v="0"/>
    <n v="10070"/>
    <n v="567"/>
    <n v="61"/>
    <n v="10211"/>
    <n v="39174.9"/>
    <n v="2061.3000000000002"/>
  </r>
  <r>
    <s v="WK"/>
    <x v="35"/>
    <x v="9"/>
    <n v="3"/>
    <n v="0"/>
    <n v="3"/>
    <n v="67"/>
    <n v="8"/>
    <n v="0"/>
    <n v="10451"/>
    <n v="721"/>
    <n v="103"/>
    <n v="10532"/>
    <n v="3907.9000000000005"/>
    <n v="1071"/>
  </r>
  <r>
    <s v="WK"/>
    <x v="35"/>
    <x v="1"/>
    <n v="3"/>
    <n v="0"/>
    <n v="1"/>
    <n v="613"/>
    <n v="100"/>
    <n v="0"/>
    <n v="54904"/>
    <n v="2442"/>
    <n v="603"/>
    <n v="55621"/>
    <n v="129832.59999999998"/>
    <n v="9955.6"/>
  </r>
  <r>
    <s v="WK"/>
    <x v="36"/>
    <x v="7"/>
    <n v="707"/>
    <n v="0"/>
    <n v="69.424486922618726"/>
    <n v="10379"/>
    <n v="3658"/>
    <n v="2"/>
    <n v="65796"/>
    <n v="2714"/>
    <n v="560"/>
    <n v="80611"/>
    <n v="133915.29999999999"/>
    <n v="10200"/>
  </r>
  <r>
    <s v="WK"/>
    <x v="36"/>
    <x v="12"/>
    <n v="104"/>
    <n v="0"/>
    <n v="7.0713164022310098"/>
    <n v="1717"/>
    <n v="515"/>
    <n v="0"/>
    <n v="10124"/>
    <n v="495"/>
    <n v="87"/>
    <n v="12468"/>
    <n v="24571.799999999996"/>
    <n v="1249.5"/>
  </r>
  <r>
    <s v="WK"/>
    <x v="36"/>
    <x v="0"/>
    <n v="960"/>
    <n v="0"/>
    <n v="90.504196675150268"/>
    <n v="12689"/>
    <n v="4250"/>
    <n v="0"/>
    <n v="79756"/>
    <n v="2946"/>
    <n v="380"/>
    <n v="97745"/>
    <n v="126779.4"/>
    <n v="9687.6"/>
  </r>
  <r>
    <s v="WK"/>
    <x v="37"/>
    <x v="7"/>
    <n v="599"/>
    <n v="0"/>
    <n v="42"/>
    <n v="19873"/>
    <n v="6448"/>
    <n v="3"/>
    <n v="146221"/>
    <n v="8324"/>
    <n v="1785"/>
    <n v="173186"/>
    <n v="209257.1"/>
    <n v="17891.400000000001"/>
  </r>
  <r>
    <s v="WK"/>
    <x v="37"/>
    <x v="0"/>
    <n v="1330"/>
    <n v="0"/>
    <n v="106"/>
    <n v="57676"/>
    <n v="19337"/>
    <n v="1"/>
    <n v="413091"/>
    <n v="20543"/>
    <n v="6333"/>
    <n v="491541"/>
    <n v="489052.1"/>
    <n v="38410.5"/>
  </r>
  <r>
    <s v="WK"/>
    <x v="38"/>
    <x v="10"/>
    <n v="8"/>
    <n v="0"/>
    <n v="4"/>
    <n v="705"/>
    <n v="97"/>
    <n v="0"/>
    <n v="68090.194391870245"/>
    <n v="3490.2570538392101"/>
    <n v="448.2570538392103"/>
    <n v="68904"/>
    <n v="82229.100000000006"/>
    <n v="8440.5"/>
  </r>
  <r>
    <s v="WK"/>
    <x v="38"/>
    <x v="8"/>
    <n v="0"/>
    <n v="0"/>
    <n v="0"/>
    <n v="10"/>
    <n v="5"/>
    <n v="0"/>
    <n v="1433.2256355006839"/>
    <n v="64.00358151588388"/>
    <n v="2.0035815158838775"/>
    <n v="1448"/>
    <n v="32821.199999999997"/>
    <n v="1895.2"/>
  </r>
  <r>
    <s v="WK"/>
    <x v="38"/>
    <x v="0"/>
    <n v="1"/>
    <n v="0"/>
    <n v="2"/>
    <n v="142"/>
    <n v="110"/>
    <n v="0"/>
    <n v="15567.136883790001"/>
    <n v="749.04979180619057"/>
    <n v="66.049791806190498"/>
    <n v="15822"/>
    <n v="68762.3"/>
    <n v="4383.3999999999996"/>
  </r>
  <r>
    <s v="WK"/>
    <x v="38"/>
    <x v="5"/>
    <n v="10"/>
    <n v="0"/>
    <n v="5"/>
    <n v="855"/>
    <n v="229"/>
    <n v="0"/>
    <n v="86847.559444428276"/>
    <n v="3842.2628483242579"/>
    <n v="538.26284832425813"/>
    <n v="87947"/>
    <n v="290318.39999999997"/>
    <n v="23467.3"/>
  </r>
  <r>
    <s v="WK"/>
    <x v="38"/>
    <x v="1"/>
    <n v="8"/>
    <n v="0"/>
    <n v="4"/>
    <n v="1617"/>
    <n v="148"/>
    <n v="2"/>
    <n v="128257.8836444108"/>
    <n v="6435.4267245144565"/>
    <n v="962.42672451445708"/>
    <n v="130037"/>
    <n v="274741"/>
    <n v="21022.9"/>
  </r>
  <r>
    <s v="WK"/>
    <x v="39"/>
    <x v="0"/>
    <n v="827"/>
    <n v="0"/>
    <n v="65"/>
    <n v="10470"/>
    <n v="3627"/>
    <n v="1"/>
    <n v="68941"/>
    <n v="2475"/>
    <n v="452"/>
    <n v="83931"/>
    <n v="150643"/>
    <n v="16943.599999999999"/>
  </r>
  <r>
    <s v="WK"/>
    <x v="40"/>
    <x v="6"/>
    <n v="1"/>
    <n v="0"/>
    <n v="0"/>
    <n v="51"/>
    <n v="7"/>
    <n v="0"/>
    <n v="7208.4159835034952"/>
    <n v="347.09244077855453"/>
    <n v="48"/>
    <n v="7267"/>
    <n v="22420.9"/>
    <n v="3782.6"/>
  </r>
  <r>
    <s v="WK"/>
    <x v="40"/>
    <x v="0"/>
    <n v="7"/>
    <n v="0"/>
    <n v="4"/>
    <n v="746"/>
    <n v="107"/>
    <n v="3"/>
    <n v="109869.0568827642"/>
    <n v="4099.3459739475929"/>
    <n v="1081"/>
    <n v="110736"/>
    <n v="296861.8"/>
    <n v="22504.400000000001"/>
  </r>
  <r>
    <s v="WK"/>
    <x v="40"/>
    <x v="1"/>
    <n v="3"/>
    <n v="0"/>
    <n v="2"/>
    <n v="228"/>
    <n v="17"/>
    <n v="0"/>
    <n v="48267.527133732328"/>
    <n v="1761.561585273852"/>
    <n v="441"/>
    <n v="48518"/>
    <n v="98698.599999999991"/>
    <n v="10362.5"/>
  </r>
  <r>
    <s v="WK"/>
    <x v="41"/>
    <x v="7"/>
    <n v="182"/>
    <n v="0"/>
    <n v="18"/>
    <n v="6907"/>
    <n v="3331"/>
    <n v="0"/>
    <n v="32363"/>
    <n v="1250"/>
    <n v="569"/>
    <n v="42801"/>
    <n v="37200.400000000001"/>
    <n v="5861.8"/>
  </r>
  <r>
    <s v="WK"/>
    <x v="41"/>
    <x v="8"/>
    <n v="17"/>
    <n v="0"/>
    <n v="0"/>
    <n v="443"/>
    <n v="207"/>
    <n v="0"/>
    <n v="1814"/>
    <n v="82"/>
    <n v="8"/>
    <n v="2481"/>
    <n v="7317.5"/>
    <n v="357"/>
  </r>
  <r>
    <s v="WK"/>
    <x v="41"/>
    <x v="0"/>
    <n v="724"/>
    <n v="0"/>
    <n v="32"/>
    <n v="24373"/>
    <n v="12661"/>
    <n v="1"/>
    <n v="122216"/>
    <n v="5934"/>
    <n v="1461"/>
    <n v="160007"/>
    <n v="257271.5"/>
    <n v="14107.7"/>
  </r>
  <r>
    <s v="WK"/>
    <x v="41"/>
    <x v="5"/>
    <n v="95"/>
    <n v="0"/>
    <n v="11"/>
    <n v="3946"/>
    <n v="1824"/>
    <n v="2"/>
    <n v="18235"/>
    <n v="1249"/>
    <n v="106"/>
    <n v="24113"/>
    <n v="61119.299999999996"/>
    <n v="5826.6"/>
  </r>
  <r>
    <s v="WK"/>
    <x v="42"/>
    <x v="10"/>
    <n v="0"/>
    <n v="0"/>
    <n v="0"/>
    <n v="278"/>
    <n v="9"/>
    <n v="0"/>
    <n v="12159"/>
    <n v="662"/>
    <n v="52"/>
    <n v="12446"/>
    <n v="41034.6"/>
    <n v="4718.3999999999996"/>
  </r>
  <r>
    <s v="WK"/>
    <x v="42"/>
    <x v="13"/>
    <n v="0"/>
    <n v="0"/>
    <n v="0"/>
    <n v="60"/>
    <n v="3"/>
    <n v="0"/>
    <n v="1803"/>
    <n v="138"/>
    <n v="14"/>
    <n v="1866"/>
    <n v="15922.699999999999"/>
    <n v="994.5"/>
  </r>
  <r>
    <s v="WK"/>
    <x v="42"/>
    <x v="5"/>
    <n v="5"/>
    <n v="0"/>
    <n v="2"/>
    <n v="1645"/>
    <n v="136"/>
    <n v="0"/>
    <n v="57885"/>
    <n v="3702"/>
    <n v="314"/>
    <n v="59673"/>
    <n v="173057.4"/>
    <n v="12741.4"/>
  </r>
  <r>
    <s v="WK"/>
    <x v="42"/>
    <x v="1"/>
    <n v="27"/>
    <n v="0"/>
    <n v="5"/>
    <n v="3285"/>
    <n v="239"/>
    <n v="0"/>
    <n v="120680"/>
    <n v="6442"/>
    <n v="647"/>
    <n v="124236"/>
    <n v="226003.80000000002"/>
    <n v="18031.699999999997"/>
  </r>
  <r>
    <s v="WK"/>
    <x v="43"/>
    <x v="7"/>
    <n v="56"/>
    <n v="0"/>
    <n v="14"/>
    <n v="3405.2060357675109"/>
    <n v="1275"/>
    <n v="0"/>
    <n v="19797.221684053649"/>
    <n v="1308.4120715350221"/>
    <n v="280"/>
    <n v="24547"/>
    <n v="70099.5"/>
    <n v="5712"/>
  </r>
  <r>
    <s v="WK"/>
    <x v="43"/>
    <x v="12"/>
    <n v="63"/>
    <n v="0"/>
    <n v="10"/>
    <n v="4060.2519560357678"/>
    <n v="1496"/>
    <n v="0"/>
    <n v="21804.951471684049"/>
    <n v="1611.5039120715351"/>
    <n v="229"/>
    <n v="27434"/>
    <n v="108834"/>
    <n v="6451.5"/>
  </r>
  <r>
    <s v="WK"/>
    <x v="43"/>
    <x v="0"/>
    <n v="175"/>
    <n v="0"/>
    <n v="32"/>
    <n v="9094.5420081967204"/>
    <n v="3070"/>
    <n v="0"/>
    <n v="51440.826844262301"/>
    <n v="2753.0840163934431"/>
    <n v="413"/>
    <n v="63812"/>
    <n v="105546.19999999998"/>
    <n v="9417.9000000000015"/>
  </r>
  <r>
    <s v="WK"/>
    <x v="44"/>
    <x v="7"/>
    <n v="1195"/>
    <n v="0"/>
    <n v="36"/>
    <n v="7767"/>
    <n v="2663"/>
    <n v="0"/>
    <n v="34497"/>
    <n v="1502"/>
    <n v="444"/>
    <n v="46158"/>
    <n v="52340.9"/>
    <n v="6782.6999999999989"/>
  </r>
  <r>
    <s v="WK"/>
    <x v="44"/>
    <x v="0"/>
    <n v="5599"/>
    <n v="0"/>
    <n v="165"/>
    <n v="45868"/>
    <n v="14589"/>
    <n v="0"/>
    <n v="220339"/>
    <n v="11365"/>
    <n v="2461"/>
    <n v="286560"/>
    <n v="316013.79999999993"/>
    <n v="25231.5"/>
  </r>
  <r>
    <s v="WK"/>
    <x v="45"/>
    <x v="10"/>
    <n v="1"/>
    <n v="0"/>
    <n v="2"/>
    <n v="7"/>
    <n v="7"/>
    <n v="0"/>
    <n v="33664"/>
    <n v="1669"/>
    <n v="179"/>
    <n v="33681"/>
    <n v="129805.59999999999"/>
    <n v="9278.3000000000011"/>
  </r>
  <r>
    <s v="WK"/>
    <x v="45"/>
    <x v="6"/>
    <n v="8"/>
    <n v="0"/>
    <n v="5"/>
    <n v="40"/>
    <n v="34"/>
    <n v="0"/>
    <n v="156034"/>
    <n v="6463"/>
    <n v="1466"/>
    <n v="156121"/>
    <n v="142168.5"/>
    <n v="16663.5"/>
  </r>
  <r>
    <s v="WK"/>
    <x v="46"/>
    <x v="10"/>
    <n v="1"/>
    <n v="0"/>
    <n v="2"/>
    <n v="21"/>
    <n v="7"/>
    <n v="0"/>
    <n v="31299"/>
    <n v="1912"/>
    <n v="402"/>
    <n v="31330"/>
    <n v="98961.3"/>
    <n v="7216.5"/>
  </r>
  <r>
    <s v="WK"/>
    <x v="46"/>
    <x v="6"/>
    <n v="6"/>
    <n v="0"/>
    <n v="3"/>
    <n v="41"/>
    <n v="23"/>
    <n v="1"/>
    <n v="84102"/>
    <n v="3520"/>
    <n v="813"/>
    <n v="84176"/>
    <n v="105353"/>
    <n v="9333"/>
  </r>
  <r>
    <s v="WK"/>
    <x v="47"/>
    <x v="7"/>
    <n v="114"/>
    <n v="0"/>
    <n v="9"/>
    <n v="4312"/>
    <n v="1552"/>
    <n v="0"/>
    <n v="28321"/>
    <n v="1259"/>
    <n v="334"/>
    <n v="34308"/>
    <n v="47636.3"/>
    <n v="2754"/>
  </r>
  <r>
    <s v="WK"/>
    <x v="47"/>
    <x v="12"/>
    <n v="175"/>
    <n v="0"/>
    <n v="17"/>
    <n v="6312"/>
    <n v="2260"/>
    <n v="1"/>
    <n v="39466"/>
    <n v="2266"/>
    <n v="405"/>
    <n v="48231"/>
    <n v="65610.600000000006"/>
    <n v="5651"/>
  </r>
  <r>
    <s v="WK"/>
    <x v="47"/>
    <x v="0"/>
    <n v="629"/>
    <n v="0"/>
    <n v="65"/>
    <n v="19017"/>
    <n v="6672"/>
    <n v="3"/>
    <n v="150860"/>
    <n v="5814"/>
    <n v="2003"/>
    <n v="177246"/>
    <n v="167644.70000000001"/>
    <n v="15140.500000000002"/>
  </r>
  <r>
    <s v="WK"/>
    <x v="47"/>
    <x v="14"/>
    <n v="13"/>
    <n v="0"/>
    <n v="3"/>
    <n v="1204"/>
    <n v="430"/>
    <n v="0"/>
    <n v="6725"/>
    <n v="634"/>
    <n v="111"/>
    <n v="8375"/>
    <n v="39092"/>
    <n v="3534.2000000000003"/>
  </r>
  <r>
    <s v="WK"/>
    <x v="47"/>
    <x v="15"/>
    <n v="1"/>
    <n v="0"/>
    <n v="0"/>
    <n v="264"/>
    <n v="145"/>
    <n v="0"/>
    <n v="1766"/>
    <n v="111"/>
    <n v="27"/>
    <n v="2176"/>
    <n v="5643.9000000000005"/>
    <n v="280.5"/>
  </r>
  <r>
    <s v="WK"/>
    <x v="48"/>
    <x v="10"/>
    <n v="0"/>
    <n v="0"/>
    <n v="4"/>
    <n v="365"/>
    <n v="10"/>
    <n v="0"/>
    <n v="21979.749552435689"/>
    <n v="1387.5749552435691"/>
    <n v="66"/>
    <n v="22359"/>
    <n v="58453.200000000004"/>
    <n v="3215.1000000000004"/>
  </r>
  <r>
    <s v="WK"/>
    <x v="48"/>
    <x v="16"/>
    <n v="1"/>
    <n v="0"/>
    <n v="0"/>
    <n v="254"/>
    <n v="9"/>
    <n v="0"/>
    <n v="18808.534721567892"/>
    <n v="1433.553472156789"/>
    <n v="118"/>
    <n v="19073"/>
    <n v="160542.9"/>
    <n v="7853.0999999999995"/>
  </r>
  <r>
    <s v="WK"/>
    <x v="48"/>
    <x v="6"/>
    <n v="3"/>
    <n v="0"/>
    <n v="2"/>
    <n v="100"/>
    <n v="1"/>
    <n v="0"/>
    <n v="8281.5320832940724"/>
    <n v="452.15320832940733"/>
    <n v="67"/>
    <n v="8388"/>
    <n v="27634.099999999995"/>
    <n v="3797.3999999999996"/>
  </r>
  <r>
    <s v="WK"/>
    <x v="48"/>
    <x v="0"/>
    <n v="3"/>
    <n v="0"/>
    <n v="0"/>
    <n v="195"/>
    <n v="17"/>
    <n v="1"/>
    <n v="25977.668237067752"/>
    <n v="946.66682370677472"/>
    <n v="104"/>
    <n v="26194"/>
    <n v="69300.5"/>
    <n v="7484"/>
  </r>
  <r>
    <s v="WK"/>
    <x v="48"/>
    <x v="1"/>
    <n v="2"/>
    <n v="0"/>
    <n v="1"/>
    <n v="450"/>
    <n v="10"/>
    <n v="0"/>
    <n v="37303.5154056346"/>
    <n v="1672.0515405634601"/>
    <n v="135"/>
    <n v="37767"/>
    <n v="99866.200000000012"/>
    <n v="6104.7"/>
  </r>
  <r>
    <s v="WK"/>
    <x v="49"/>
    <x v="10"/>
    <n v="8"/>
    <n v="0"/>
    <n v="1"/>
    <n v="242"/>
    <n v="37"/>
    <n v="0"/>
    <n v="117848"/>
    <n v="6698"/>
    <n v="537"/>
    <n v="118136"/>
    <n v="190563.40000000002"/>
    <n v="14331"/>
  </r>
  <r>
    <s v="WK"/>
    <x v="49"/>
    <x v="16"/>
    <n v="0"/>
    <n v="0"/>
    <n v="0"/>
    <n v="31"/>
    <n v="7"/>
    <n v="0"/>
    <n v="11096"/>
    <n v="600"/>
    <n v="76"/>
    <n v="11134"/>
    <n v="23789.200000000001"/>
    <n v="1096.5"/>
  </r>
  <r>
    <s v="WK"/>
    <x v="49"/>
    <x v="6"/>
    <n v="12"/>
    <n v="0"/>
    <n v="5"/>
    <n v="498"/>
    <n v="71"/>
    <n v="0"/>
    <n v="242053"/>
    <n v="11385"/>
    <n v="2363"/>
    <n v="242639"/>
    <n v="166666.10000000003"/>
    <n v="15172.5"/>
  </r>
  <r>
    <s v="WK"/>
    <x v="50"/>
    <x v="6"/>
    <n v="2"/>
    <n v="0"/>
    <n v="1"/>
    <n v="9"/>
    <n v="1"/>
    <n v="0"/>
    <n v="36147"/>
    <n v="1251"/>
    <n v="1158"/>
    <n v="36160"/>
    <n v="54587.100000000006"/>
    <n v="5996.7"/>
  </r>
  <r>
    <s v="WK"/>
    <x v="51"/>
    <x v="7"/>
    <n v="12"/>
    <n v="0"/>
    <n v="1"/>
    <n v="608"/>
    <n v="480"/>
    <n v="1"/>
    <n v="2918"/>
    <n v="174"/>
    <n v="35"/>
    <n v="4020"/>
    <n v="10157.400000000001"/>
    <n v="671.60000000000014"/>
  </r>
  <r>
    <s v="WK"/>
    <x v="51"/>
    <x v="0"/>
    <n v="159"/>
    <n v="0"/>
    <n v="26"/>
    <n v="12952"/>
    <n v="12093"/>
    <n v="4"/>
    <n v="61980"/>
    <n v="3523"/>
    <n v="886"/>
    <n v="87214"/>
    <n v="142770.70000000001"/>
    <n v="13241.699999999997"/>
  </r>
  <r>
    <s v="WK"/>
    <x v="52"/>
    <x v="6"/>
    <n v="4"/>
    <n v="0"/>
    <n v="5"/>
    <n v="41"/>
    <n v="8"/>
    <n v="0"/>
    <n v="43575"/>
    <n v="2212"/>
    <n v="1156"/>
    <n v="43633"/>
    <n v="73695"/>
    <n v="6579"/>
  </r>
  <r>
    <s v="WK"/>
    <x v="53"/>
    <x v="10"/>
    <n v="2"/>
    <n v="0"/>
    <n v="0"/>
    <n v="463"/>
    <n v="17"/>
    <n v="0"/>
    <n v="6539"/>
    <n v="530"/>
    <n v="44"/>
    <n v="7022"/>
    <n v="22618"/>
    <n v="3708.5000000000005"/>
  </r>
  <r>
    <s v="WK"/>
    <x v="53"/>
    <x v="16"/>
    <n v="2"/>
    <n v="0"/>
    <n v="1"/>
    <n v="2264"/>
    <n v="135"/>
    <n v="0"/>
    <n v="32325"/>
    <n v="2568"/>
    <n v="164"/>
    <n v="34727"/>
    <n v="97176.3"/>
    <n v="6415"/>
  </r>
  <r>
    <s v="WK"/>
    <x v="53"/>
    <x v="6"/>
    <n v="5"/>
    <n v="0"/>
    <n v="3"/>
    <n v="4849"/>
    <n v="308"/>
    <n v="1"/>
    <n v="76974"/>
    <n v="4453"/>
    <n v="648"/>
    <n v="82140"/>
    <n v="118522.2"/>
    <n v="10863.000000000002"/>
  </r>
  <r>
    <s v="WK"/>
    <x v="54"/>
    <x v="7"/>
    <n v="24"/>
    <n v="0"/>
    <n v="10"/>
    <n v="3502.8121504550941"/>
    <n v="1979.3480644807541"/>
    <n v="0"/>
    <n v="19211.928171948679"/>
    <n v="912"/>
    <n v="548"/>
    <n v="24728"/>
    <n v="34148.199999999997"/>
    <n v="2116.3000000000002"/>
  </r>
  <r>
    <s v="WK"/>
    <x v="54"/>
    <x v="12"/>
    <n v="22"/>
    <n v="0"/>
    <n v="8"/>
    <n v="2230.5703476258359"/>
    <n v="1216.2444346967868"/>
    <n v="0"/>
    <n v="12256.6518258581"/>
    <n v="1024"/>
    <n v="363"/>
    <n v="15733"/>
    <n v="56515.399999999994"/>
    <n v="3053.8"/>
  </r>
  <r>
    <s v="WK"/>
    <x v="54"/>
    <x v="0"/>
    <n v="181"/>
    <n v="0"/>
    <n v="46"/>
    <n v="21269.26400921154"/>
    <n v="11917.256003947801"/>
    <n v="0"/>
    <n v="125765.0160105275"/>
    <n v="6170"/>
    <n v="1640"/>
    <n v="159179"/>
    <n v="302121.60000000003"/>
    <n v="20519.900000000001"/>
  </r>
  <r>
    <s v="WK"/>
    <x v="54"/>
    <x v="14"/>
    <n v="11"/>
    <n v="0"/>
    <n v="7"/>
    <n v="1053.3534927075339"/>
    <n v="730.15149687465737"/>
    <n v="0"/>
    <n v="5929.403991665753"/>
    <n v="692"/>
    <n v="125"/>
    <n v="7731"/>
    <n v="32465.200000000001"/>
    <n v="5151.9000000000005"/>
  </r>
  <r>
    <s v="WK"/>
    <x v="55"/>
    <x v="10"/>
    <n v="7"/>
    <n v="0"/>
    <n v="0"/>
    <n v="94"/>
    <n v="4"/>
    <n v="0"/>
    <n v="31012.449846692951"/>
    <n v="2051"/>
    <n v="136"/>
    <n v="31117"/>
    <n v="149546.79999999999"/>
    <n v="7879.5"/>
  </r>
  <r>
    <s v="WK"/>
    <x v="55"/>
    <x v="16"/>
    <n v="1"/>
    <n v="0"/>
    <n v="0"/>
    <n v="17"/>
    <n v="0"/>
    <n v="0"/>
    <n v="3553.1625054752521"/>
    <n v="314"/>
    <n v="11"/>
    <n v="3571"/>
    <n v="15873.6"/>
    <n v="4777.7999999999993"/>
  </r>
  <r>
    <s v="WK"/>
    <x v="55"/>
    <x v="0"/>
    <n v="2"/>
    <n v="0"/>
    <n v="0"/>
    <n v="15"/>
    <n v="0"/>
    <n v="0"/>
    <n v="4004.298291721419"/>
    <n v="390"/>
    <n v="19"/>
    <n v="4021"/>
    <n v="7822"/>
    <n v="2065.5"/>
  </r>
  <r>
    <s v="WK"/>
    <x v="55"/>
    <x v="1"/>
    <n v="0"/>
    <n v="0"/>
    <n v="0"/>
    <n v="5"/>
    <n v="0"/>
    <n v="0"/>
    <n v="1375.089356110381"/>
    <n v="87"/>
    <n v="4"/>
    <n v="1380"/>
    <n v="6334.7"/>
    <n v="408"/>
  </r>
  <r>
    <s v="WK"/>
    <x v="56"/>
    <x v="0"/>
    <n v="332"/>
    <n v="0"/>
    <n v="37"/>
    <n v="21254"/>
    <n v="7207"/>
    <n v="4"/>
    <n v="101928"/>
    <n v="4285"/>
    <n v="553"/>
    <n v="130762"/>
    <n v="298620.39999999997"/>
    <n v="18688"/>
  </r>
  <r>
    <s v="WK"/>
    <x v="56"/>
    <x v="5"/>
    <n v="25"/>
    <n v="0"/>
    <n v="8"/>
    <n v="1030"/>
    <n v="316"/>
    <n v="0"/>
    <n v="5576"/>
    <n v="285"/>
    <n v="26"/>
    <n v="6955"/>
    <n v="30141"/>
    <n v="4726.1000000000004"/>
  </r>
  <r>
    <s v="WK"/>
    <x v="57"/>
    <x v="10"/>
    <n v="4"/>
    <n v="0"/>
    <n v="6"/>
    <n v="849"/>
    <n v="27"/>
    <n v="1"/>
    <n v="91992"/>
    <n v="5893"/>
    <n v="311"/>
    <n v="92879"/>
    <n v="176828.5"/>
    <n v="11396.2"/>
  </r>
  <r>
    <s v="WK"/>
    <x v="57"/>
    <x v="16"/>
    <n v="2"/>
    <n v="0"/>
    <n v="1"/>
    <n v="174"/>
    <n v="2"/>
    <n v="0"/>
    <n v="14524"/>
    <n v="1301"/>
    <n v="93"/>
    <n v="14703"/>
    <n v="168382.1"/>
    <n v="8753"/>
  </r>
  <r>
    <s v="WK"/>
    <x v="57"/>
    <x v="6"/>
    <n v="0"/>
    <n v="0"/>
    <n v="0"/>
    <n v="32"/>
    <n v="1"/>
    <n v="0"/>
    <n v="3731"/>
    <n v="443"/>
    <n v="18"/>
    <n v="3764"/>
    <n v="10681.7"/>
    <n v="2129.1"/>
  </r>
  <r>
    <s v="WK"/>
    <x v="57"/>
    <x v="0"/>
    <n v="1"/>
    <n v="0"/>
    <n v="0"/>
    <n v="72"/>
    <n v="0"/>
    <n v="0"/>
    <n v="8668"/>
    <n v="381"/>
    <n v="35"/>
    <n v="8741"/>
    <n v="8759.5"/>
    <n v="1787.3"/>
  </r>
  <r>
    <s v="WK"/>
    <x v="58"/>
    <x v="7"/>
    <n v="47.2545659951045"/>
    <n v="0"/>
    <n v="13"/>
    <n v="6131.1649406891356"/>
    <n v="1695.3276219167769"/>
    <n v="0"/>
    <n v="37291.059310864242"/>
    <n v="1526.80022594615"/>
    <n v="362.8909809828657"/>
    <n v="45178"/>
    <n v="64121.9"/>
    <n v="7856.6"/>
  </r>
  <r>
    <s v="WK"/>
    <x v="58"/>
    <x v="0"/>
    <n v="423.58695788614818"/>
    <n v="0"/>
    <n v="52"/>
    <n v="43864.771825770411"/>
    <n v="11898.97828406452"/>
    <n v="5"/>
    <n v="258263.17422958638"/>
    <n v="10207.456536747632"/>
    <n v="2672.554352601519"/>
    <n v="314507"/>
    <n v="288915.70000000007"/>
    <n v="19139.199999999997"/>
  </r>
  <r>
    <s v="WK"/>
    <x v="58"/>
    <x v="5"/>
    <n v="39.158476118747302"/>
    <n v="0"/>
    <n v="2"/>
    <n v="3614.0632335404507"/>
    <n v="894.69409401870325"/>
    <n v="2"/>
    <n v="19492.766459549359"/>
    <n v="1072.74323730622"/>
    <n v="94.554666415615401"/>
    <n v="24046"/>
    <n v="53462.899999999994"/>
    <n v="6035.4"/>
  </r>
  <r>
    <s v="WK"/>
    <x v="59"/>
    <x v="16"/>
    <n v="0"/>
    <n v="0"/>
    <n v="0"/>
    <n v="1"/>
    <n v="2"/>
    <n v="0"/>
    <n v="6191"/>
    <n v="209"/>
    <n v="71"/>
    <n v="6194"/>
    <n v="37964.400000000001"/>
    <n v="1918.5000000000002"/>
  </r>
  <r>
    <s v="WK"/>
    <x v="59"/>
    <x v="6"/>
    <n v="3"/>
    <n v="0"/>
    <n v="4"/>
    <n v="37"/>
    <n v="15"/>
    <n v="0"/>
    <n v="65704"/>
    <n v="5564"/>
    <n v="501"/>
    <n v="65763"/>
    <n v="194242.80000000002"/>
    <n v="14383.4"/>
  </r>
  <r>
    <s v="WK"/>
    <x v="60"/>
    <x v="7"/>
    <n v="80"/>
    <n v="0"/>
    <n v="7"/>
    <n v="3053"/>
    <n v="1086"/>
    <n v="0"/>
    <n v="11667"/>
    <n v="1001"/>
    <n v="134"/>
    <n v="15893"/>
    <n v="41367.399999999994"/>
    <n v="5634.5"/>
  </r>
  <r>
    <s v="WK"/>
    <x v="60"/>
    <x v="0"/>
    <n v="384"/>
    <n v="0"/>
    <n v="37"/>
    <n v="21571"/>
    <n v="8660"/>
    <n v="5"/>
    <n v="69662"/>
    <n v="6043"/>
    <n v="948"/>
    <n v="100319"/>
    <n v="329365.60000000003"/>
    <n v="20774.000000000004"/>
  </r>
  <r>
    <s v="WK"/>
    <x v="61"/>
    <x v="7"/>
    <n v="2"/>
    <n v="0"/>
    <n v="0"/>
    <n v="0"/>
    <n v="0"/>
    <n v="0"/>
    <n v="258.54054054054052"/>
    <n v="0"/>
    <n v="0"/>
    <n v="261"/>
    <n v="5660.9999999999991"/>
    <n v="357"/>
  </r>
  <r>
    <s v="WK"/>
    <x v="61"/>
    <x v="12"/>
    <n v="5"/>
    <n v="0"/>
    <n v="1"/>
    <n v="0"/>
    <n v="0"/>
    <n v="0"/>
    <n v="467.60810810810813"/>
    <n v="3"/>
    <n v="1"/>
    <n v="474"/>
    <n v="2320.5"/>
    <n v="153"/>
  </r>
  <r>
    <s v="WK"/>
    <x v="61"/>
    <x v="0"/>
    <n v="0"/>
    <n v="0"/>
    <n v="1"/>
    <n v="4"/>
    <n v="0"/>
    <n v="0"/>
    <n v="640.85135135135101"/>
    <n v="7"/>
    <n v="0"/>
    <n v="646"/>
    <n v="7701"/>
    <n v="561"/>
  </r>
  <r>
    <s v="WK"/>
    <x v="62"/>
    <x v="0"/>
    <n v="0"/>
    <n v="26"/>
    <n v="0"/>
    <n v="2914"/>
    <n v="0"/>
    <n v="3"/>
    <n v="6956"/>
    <n v="46"/>
    <n v="5"/>
    <n v="9899"/>
    <n v="68036.299999999988"/>
    <n v="2990.8999999999996"/>
  </r>
  <r>
    <s v="WK"/>
    <x v="63"/>
    <x v="0"/>
    <n v="0"/>
    <n v="26"/>
    <n v="0"/>
    <n v="2186"/>
    <n v="0"/>
    <n v="11"/>
    <n v="7189"/>
    <n v="11"/>
    <n v="2"/>
    <n v="9412"/>
    <n v="67953.3"/>
    <n v="2968.3"/>
  </r>
  <r>
    <s v="WK"/>
    <x v="64"/>
    <x v="0"/>
    <n v="0"/>
    <n v="9"/>
    <n v="0"/>
    <n v="395"/>
    <n v="0"/>
    <n v="0"/>
    <n v="1018"/>
    <n v="7"/>
    <n v="1"/>
    <n v="1422"/>
    <n v="13754.999999999998"/>
    <n v="913"/>
  </r>
  <r>
    <s v="WK"/>
    <x v="65"/>
    <x v="0"/>
    <n v="0"/>
    <n v="2"/>
    <n v="0"/>
    <n v="468"/>
    <n v="0"/>
    <n v="0"/>
    <n v="630"/>
    <n v="5"/>
    <n v="2"/>
    <n v="1100"/>
    <n v="12507.400000000001"/>
    <n v="754.09999999999991"/>
  </r>
  <r>
    <s v="WK"/>
    <x v="66"/>
    <x v="0"/>
    <n v="0"/>
    <n v="13"/>
    <n v="0"/>
    <n v="4998"/>
    <n v="0"/>
    <n v="3"/>
    <n v="7681"/>
    <n v="399"/>
    <n v="33"/>
    <n v="12695"/>
    <n v="38647.4"/>
    <n v="2978.1000000000004"/>
  </r>
  <r>
    <s v="WK"/>
    <x v="67"/>
    <x v="0"/>
    <n v="0"/>
    <n v="61"/>
    <n v="0"/>
    <n v="6357"/>
    <n v="0"/>
    <n v="8"/>
    <n v="19039"/>
    <n v="357"/>
    <n v="13"/>
    <n v="25465"/>
    <n v="96620.6"/>
    <n v="4215.8999999999996"/>
  </r>
  <r>
    <s v="WK"/>
    <x v="68"/>
    <x v="17"/>
    <n v="0"/>
    <n v="7"/>
    <n v="0"/>
    <n v="5"/>
    <n v="1"/>
    <n v="34"/>
    <n v="97"/>
    <n v="2"/>
    <n v="1"/>
    <n v="144"/>
    <n v="4253.8999999999996"/>
    <n v="161.9"/>
  </r>
  <r>
    <s v="WK"/>
    <x v="68"/>
    <x v="0"/>
    <n v="0"/>
    <n v="7"/>
    <n v="0"/>
    <n v="2"/>
    <n v="0"/>
    <n v="51"/>
    <n v="461"/>
    <n v="19"/>
    <n v="0"/>
    <n v="521"/>
    <n v="9603.4"/>
    <n v="468.80000000000007"/>
  </r>
  <r>
    <s v="WK"/>
    <x v="68"/>
    <x v="5"/>
    <n v="0"/>
    <n v="1"/>
    <n v="0"/>
    <n v="3"/>
    <n v="0"/>
    <n v="225"/>
    <n v="399"/>
    <n v="5"/>
    <n v="0"/>
    <n v="628"/>
    <n v="10750.1"/>
    <n v="434.70000000000005"/>
  </r>
  <r>
    <s v="WK"/>
    <x v="69"/>
    <x v="0"/>
    <n v="0"/>
    <n v="0"/>
    <n v="0"/>
    <n v="0"/>
    <n v="1"/>
    <n v="77"/>
    <n v="163"/>
    <n v="6"/>
    <n v="2"/>
    <n v="241"/>
    <n v="6211.9000000000005"/>
    <n v="313.70000000000005"/>
  </r>
  <r>
    <s v="WK"/>
    <x v="69"/>
    <x v="1"/>
    <n v="0"/>
    <n v="0"/>
    <n v="0"/>
    <n v="11"/>
    <n v="0"/>
    <n v="11"/>
    <n v="275"/>
    <n v="4"/>
    <n v="25"/>
    <n v="297"/>
    <n v="5212.8999999999996"/>
    <n v="286"/>
  </r>
  <r>
    <s v="WK"/>
    <x v="70"/>
    <x v="0"/>
    <n v="0"/>
    <n v="4"/>
    <n v="0"/>
    <n v="24"/>
    <n v="4"/>
    <n v="268"/>
    <n v="258.38562091503269"/>
    <n v="16"/>
    <n v="13"/>
    <n v="558"/>
    <n v="14411.5"/>
    <n v="712"/>
  </r>
  <r>
    <s v="WK"/>
    <x v="70"/>
    <x v="1"/>
    <n v="0"/>
    <n v="1"/>
    <n v="0"/>
    <n v="10"/>
    <n v="7"/>
    <n v="267"/>
    <n v="291"/>
    <n v="16"/>
    <n v="8"/>
    <n v="576"/>
    <n v="9629.7000000000007"/>
    <n v="561.20000000000005"/>
  </r>
  <r>
    <s v="WK"/>
    <x v="71"/>
    <x v="0"/>
    <n v="0"/>
    <n v="6"/>
    <n v="0"/>
    <n v="67"/>
    <n v="3"/>
    <n v="282"/>
    <n v="561"/>
    <n v="2"/>
    <n v="1"/>
    <n v="919"/>
    <n v="21349.100000000002"/>
    <n v="1074.5999999999999"/>
  </r>
  <r>
    <s v="WK"/>
    <x v="71"/>
    <x v="1"/>
    <n v="0"/>
    <n v="2"/>
    <n v="0"/>
    <n v="12"/>
    <n v="8"/>
    <n v="279"/>
    <n v="321"/>
    <n v="5"/>
    <n v="2"/>
    <n v="622"/>
    <n v="13090.8"/>
    <n v="591.70000000000005"/>
  </r>
  <r>
    <s v="WK"/>
    <x v="72"/>
    <x v="16"/>
    <n v="0"/>
    <n v="1"/>
    <n v="0"/>
    <n v="8"/>
    <n v="0"/>
    <n v="621"/>
    <n v="335.25177304964541"/>
    <n v="36.251773049645394"/>
    <n v="0"/>
    <n v="966"/>
    <n v="11345.300000000001"/>
    <n v="673.4"/>
  </r>
  <r>
    <s v="WK"/>
    <x v="72"/>
    <x v="6"/>
    <n v="0"/>
    <n v="6"/>
    <n v="0"/>
    <n v="21"/>
    <n v="1"/>
    <n v="578"/>
    <n v="280.17730496453902"/>
    <n v="74.177304964539019"/>
    <n v="1"/>
    <n v="886"/>
    <n v="14938.300000000001"/>
    <n v="647"/>
  </r>
  <r>
    <s v="WK"/>
    <x v="72"/>
    <x v="0"/>
    <n v="0"/>
    <n v="7"/>
    <n v="0"/>
    <n v="15"/>
    <n v="10"/>
    <n v="930"/>
    <n v="557.57092198581563"/>
    <n v="64"/>
    <n v="0"/>
    <n v="1520"/>
    <n v="35140.6"/>
    <n v="1456.5"/>
  </r>
  <r>
    <s v="WK"/>
    <x v="73"/>
    <x v="6"/>
    <n v="0"/>
    <n v="6"/>
    <n v="0"/>
    <n v="229"/>
    <n v="0"/>
    <n v="0"/>
    <n v="3409"/>
    <n v="124"/>
    <n v="26"/>
    <n v="3644"/>
    <n v="40119.800000000003"/>
    <n v="1160.8999999999999"/>
  </r>
  <r>
    <s v="WK"/>
    <x v="73"/>
    <x v="0"/>
    <n v="0"/>
    <n v="5"/>
    <n v="0"/>
    <n v="54"/>
    <n v="0"/>
    <n v="10"/>
    <n v="8210"/>
    <n v="281"/>
    <n v="32"/>
    <n v="8279"/>
    <n v="38478.199999999997"/>
    <n v="1516.7999999999997"/>
  </r>
  <r>
    <s v="WK"/>
    <x v="74"/>
    <x v="6"/>
    <n v="0"/>
    <n v="1"/>
    <n v="0"/>
    <n v="25"/>
    <n v="0"/>
    <n v="9"/>
    <n v="2110"/>
    <n v="44"/>
    <n v="3"/>
    <n v="2145"/>
    <n v="36608.600000000006"/>
    <n v="1114.8999999999999"/>
  </r>
  <r>
    <s v="WK"/>
    <x v="74"/>
    <x v="0"/>
    <n v="0"/>
    <n v="3"/>
    <n v="0"/>
    <n v="21"/>
    <n v="0"/>
    <n v="4"/>
    <n v="3749"/>
    <n v="37"/>
    <n v="7"/>
    <n v="3777"/>
    <n v="25510.300000000003"/>
    <n v="995.40000000000009"/>
  </r>
  <r>
    <s v="WK"/>
    <x v="75"/>
    <x v="10"/>
    <n v="0"/>
    <n v="1"/>
    <n v="0"/>
    <n v="28"/>
    <n v="12"/>
    <n v="350"/>
    <n v="126"/>
    <n v="5"/>
    <n v="0"/>
    <n v="517"/>
    <n v="8514.4"/>
    <n v="459.6"/>
  </r>
  <r>
    <s v="WK"/>
    <x v="75"/>
    <x v="6"/>
    <n v="0"/>
    <n v="7"/>
    <n v="0"/>
    <n v="35"/>
    <n v="15"/>
    <n v="504.46306818181819"/>
    <n v="401.46306818181819"/>
    <n v="17"/>
    <n v="5"/>
    <n v="962"/>
    <n v="11952.300000000001"/>
    <n v="561.6"/>
  </r>
  <r>
    <s v="WK"/>
    <x v="75"/>
    <x v="0"/>
    <n v="0"/>
    <n v="1"/>
    <n v="0"/>
    <n v="217.67045454545456"/>
    <n v="34"/>
    <n v="504.78409090909088"/>
    <n v="842.78409090909099"/>
    <n v="34"/>
    <n v="5"/>
    <n v="1599"/>
    <n v="24781.200000000001"/>
    <n v="970.19999999999993"/>
  </r>
  <r>
    <s v="WK"/>
    <x v="76"/>
    <x v="10"/>
    <n v="0"/>
    <n v="7"/>
    <n v="0"/>
    <n v="31"/>
    <n v="0"/>
    <n v="942"/>
    <n v="1039"/>
    <n v="11"/>
    <n v="27"/>
    <n v="2019"/>
    <n v="40226.799999999996"/>
    <n v="1259.8999999999999"/>
  </r>
  <r>
    <s v="WK"/>
    <x v="76"/>
    <x v="0"/>
    <n v="0"/>
    <n v="2"/>
    <n v="0"/>
    <n v="50"/>
    <n v="1"/>
    <n v="740"/>
    <n v="1821"/>
    <n v="25"/>
    <n v="54"/>
    <n v="2614"/>
    <n v="54168.200000000004"/>
    <n v="2118.9"/>
  </r>
  <r>
    <s v="WK"/>
    <x v="77"/>
    <x v="4"/>
    <n v="0"/>
    <n v="0"/>
    <n v="0"/>
    <n v="2"/>
    <n v="0"/>
    <n v="0"/>
    <n v="1797"/>
    <n v="1"/>
    <n v="0"/>
    <n v="1799"/>
    <n v="606.1"/>
    <n v="42.4"/>
  </r>
  <r>
    <s v="WK"/>
    <x v="77"/>
    <x v="0"/>
    <n v="0"/>
    <n v="1"/>
    <n v="0"/>
    <n v="4"/>
    <n v="0"/>
    <n v="1"/>
    <n v="1960.459546925566"/>
    <n v="1"/>
    <n v="0"/>
    <n v="1966"/>
    <n v="30297.899999999998"/>
    <n v="1518.9999999999998"/>
  </r>
  <r>
    <s v="WK"/>
    <x v="78"/>
    <x v="2"/>
    <n v="0"/>
    <n v="18"/>
    <n v="0"/>
    <n v="1"/>
    <n v="0"/>
    <n v="0"/>
    <n v="2295.4903474903467"/>
    <n v="1"/>
    <n v="0"/>
    <n v="2314"/>
    <n v="9647"/>
    <n v="365.6"/>
  </r>
  <r>
    <s v="WK"/>
    <x v="78"/>
    <x v="18"/>
    <n v="0"/>
    <n v="1"/>
    <n v="0"/>
    <n v="0"/>
    <n v="0"/>
    <n v="0"/>
    <n v="734.62548262548262"/>
    <n v="0"/>
    <n v="2"/>
    <n v="736"/>
    <n v="2163.3000000000002"/>
    <n v="51"/>
  </r>
  <r>
    <s v="WK"/>
    <x v="78"/>
    <x v="0"/>
    <n v="0"/>
    <n v="1"/>
    <n v="0"/>
    <n v="17"/>
    <n v="0"/>
    <n v="2"/>
    <n v="2143.8841698841698"/>
    <n v="10"/>
    <n v="2"/>
    <n v="2164"/>
    <n v="32134.399999999998"/>
    <n v="1708.5"/>
  </r>
  <r>
    <s v="WK"/>
    <x v="79"/>
    <x v="19"/>
    <n v="0"/>
    <n v="1"/>
    <n v="0"/>
    <n v="0"/>
    <n v="0"/>
    <n v="0"/>
    <n v="838.41849529780563"/>
    <n v="11"/>
    <n v="3"/>
    <n v="839"/>
    <n v="7489.7"/>
    <n v="383.1"/>
  </r>
  <r>
    <s v="WK"/>
    <x v="79"/>
    <x v="0"/>
    <n v="0"/>
    <n v="2"/>
    <n v="0"/>
    <n v="3"/>
    <n v="0"/>
    <n v="0"/>
    <n v="2002.7210031347959"/>
    <n v="8"/>
    <n v="1"/>
    <n v="2008"/>
    <n v="33377.300000000003"/>
    <n v="1718.9"/>
  </r>
  <r>
    <s v="WK"/>
    <x v="79"/>
    <x v="20"/>
    <n v="0"/>
    <n v="0"/>
    <n v="0"/>
    <n v="2"/>
    <n v="0"/>
    <n v="0"/>
    <n v="2951.8605015673979"/>
    <n v="22"/>
    <n v="2"/>
    <n v="2954"/>
    <n v="5652.9000000000005"/>
    <n v="314.89999999999998"/>
  </r>
  <r>
    <s v="WK"/>
    <x v="80"/>
    <x v="7"/>
    <n v="0"/>
    <n v="1"/>
    <n v="0"/>
    <n v="1"/>
    <n v="0"/>
    <n v="6"/>
    <n v="1317"/>
    <n v="2"/>
    <n v="3"/>
    <n v="1325"/>
    <n v="21079.299999999996"/>
    <n v="808.3"/>
  </r>
  <r>
    <s v="WK"/>
    <x v="80"/>
    <x v="0"/>
    <n v="0"/>
    <n v="0"/>
    <n v="0"/>
    <n v="0"/>
    <n v="0"/>
    <n v="5"/>
    <n v="1040"/>
    <n v="3"/>
    <n v="1"/>
    <n v="1045"/>
    <n v="34397.5"/>
    <n v="1429.8"/>
  </r>
  <r>
    <s v="WK"/>
    <x v="81"/>
    <x v="7"/>
    <n v="0"/>
    <n v="8"/>
    <n v="0"/>
    <n v="2"/>
    <n v="0"/>
    <n v="10"/>
    <n v="1706"/>
    <n v="4"/>
    <n v="0"/>
    <n v="1726"/>
    <n v="8721"/>
    <n v="357"/>
  </r>
  <r>
    <s v="WK"/>
    <x v="81"/>
    <x v="0"/>
    <n v="0"/>
    <n v="5"/>
    <n v="0"/>
    <n v="1"/>
    <n v="0"/>
    <n v="10"/>
    <n v="987"/>
    <n v="1"/>
    <n v="0"/>
    <n v="1003"/>
    <n v="30982.2"/>
    <n v="1224"/>
  </r>
  <r>
    <s v="WK"/>
    <x v="82"/>
    <x v="21"/>
    <n v="0"/>
    <n v="0"/>
    <n v="0"/>
    <n v="0"/>
    <n v="0"/>
    <n v="0"/>
    <n v="0"/>
    <n v="1"/>
    <n v="8"/>
    <n v="4145"/>
    <n v="301206"/>
    <n v="13974"/>
  </r>
  <r>
    <s v="WK"/>
    <x v="83"/>
    <x v="0"/>
    <n v="0"/>
    <n v="0"/>
    <n v="0"/>
    <n v="0"/>
    <n v="0"/>
    <n v="0"/>
    <n v="20926"/>
    <n v="646"/>
    <n v="101"/>
    <n v="20926"/>
    <n v="125567.9"/>
    <n v="9180"/>
  </r>
  <r>
    <s v="WK"/>
    <x v="84"/>
    <x v="6"/>
    <n v="0"/>
    <n v="0"/>
    <n v="0"/>
    <n v="0"/>
    <n v="0"/>
    <n v="0"/>
    <n v="49980"/>
    <n v="1500"/>
    <n v="1262"/>
    <n v="49980"/>
    <n v="93045.400000000009"/>
    <n v="8914.4"/>
  </r>
  <r>
    <s v="WK"/>
    <x v="85"/>
    <x v="5"/>
    <n v="0"/>
    <n v="0"/>
    <n v="0"/>
    <n v="0"/>
    <n v="0"/>
    <n v="0"/>
    <n v="91413"/>
    <n v="1857"/>
    <n v="571"/>
    <n v="91413"/>
    <n v="176348.4"/>
    <n v="14599.999999999998"/>
  </r>
  <r>
    <s v="WK"/>
    <x v="86"/>
    <x v="0"/>
    <n v="0"/>
    <n v="0"/>
    <n v="0"/>
    <n v="0"/>
    <n v="0"/>
    <n v="0"/>
    <n v="171764"/>
    <n v="3534"/>
    <n v="3912"/>
    <n v="171764"/>
    <n v="48648.4"/>
    <n v="7065.7"/>
  </r>
  <r>
    <s v="WK"/>
    <x v="87"/>
    <x v="5"/>
    <n v="0"/>
    <n v="0"/>
    <n v="0"/>
    <n v="0"/>
    <n v="0"/>
    <n v="0"/>
    <n v="0"/>
    <n v="0"/>
    <n v="0"/>
    <n v="0"/>
    <n v="0"/>
    <n v="0"/>
  </r>
  <r>
    <s v="WK"/>
    <x v="88"/>
    <x v="1"/>
    <n v="0"/>
    <n v="0"/>
    <n v="0"/>
    <n v="0"/>
    <n v="0"/>
    <n v="0"/>
    <n v="103707"/>
    <n v="2957"/>
    <n v="513"/>
    <n v="103707"/>
    <n v="272179.40000000002"/>
    <n v="24442.3"/>
  </r>
  <r>
    <s v="WK"/>
    <x v="89"/>
    <x v="1"/>
    <n v="0"/>
    <n v="0"/>
    <n v="0"/>
    <n v="0"/>
    <n v="0"/>
    <n v="0"/>
    <n v="5302"/>
    <n v="24"/>
    <n v="9"/>
    <n v="5302"/>
    <n v="94595.199999999997"/>
    <n v="8430.6"/>
  </r>
  <r>
    <s v="WK"/>
    <x v="90"/>
    <x v="7"/>
    <n v="0"/>
    <n v="0"/>
    <n v="0"/>
    <n v="0"/>
    <n v="0"/>
    <n v="0"/>
    <n v="49881"/>
    <n v="420"/>
    <n v="3749"/>
    <n v="49881"/>
    <n v="83306.900000000009"/>
    <n v="7497"/>
  </r>
  <r>
    <s v="WK"/>
    <x v="91"/>
    <x v="1"/>
    <n v="0"/>
    <n v="0"/>
    <n v="0"/>
    <n v="0"/>
    <n v="0"/>
    <n v="0"/>
    <n v="98822"/>
    <n v="1796"/>
    <n v="322"/>
    <n v="98822"/>
    <n v="196342.9"/>
    <n v="21818.999999999996"/>
  </r>
  <r>
    <s v="WK"/>
    <x v="92"/>
    <x v="1"/>
    <n v="0"/>
    <n v="0"/>
    <n v="0"/>
    <n v="0"/>
    <n v="0"/>
    <n v="0"/>
    <n v="119773"/>
    <n v="2503"/>
    <n v="173"/>
    <n v="119773"/>
    <n v="202482"/>
    <n v="20854.099999999999"/>
  </r>
  <r>
    <s v="WK"/>
    <x v="93"/>
    <x v="0"/>
    <n v="0"/>
    <n v="0"/>
    <n v="0"/>
    <n v="0"/>
    <n v="0"/>
    <n v="0"/>
    <n v="39949"/>
    <n v="1026"/>
    <n v="384"/>
    <n v="39949"/>
    <n v="155523.6"/>
    <n v="13795.5"/>
  </r>
  <r>
    <s v="WK"/>
    <x v="94"/>
    <x v="1"/>
    <n v="0"/>
    <n v="0"/>
    <n v="0"/>
    <n v="0"/>
    <n v="0"/>
    <n v="0"/>
    <n v="148302"/>
    <n v="2005"/>
    <n v="261"/>
    <n v="148302"/>
    <n v="196875.8"/>
    <n v="25046.2"/>
  </r>
  <r>
    <s v="WK"/>
    <x v="95"/>
    <x v="5"/>
    <n v="0"/>
    <n v="0"/>
    <n v="0"/>
    <n v="0"/>
    <n v="0"/>
    <n v="0"/>
    <n v="56452"/>
    <n v="1173"/>
    <n v="317"/>
    <n v="56452"/>
    <n v="191308.69999999998"/>
    <n v="11696.699999999999"/>
  </r>
  <r>
    <s v="WK"/>
    <x v="96"/>
    <x v="5"/>
    <n v="0"/>
    <n v="0"/>
    <n v="0"/>
    <n v="0"/>
    <n v="0"/>
    <n v="0"/>
    <n v="31806"/>
    <n v="910"/>
    <n v="197"/>
    <n v="31806"/>
    <n v="167272.59999999998"/>
    <n v="11260.4"/>
  </r>
  <r>
    <s v="WK"/>
    <x v="97"/>
    <x v="12"/>
    <n v="0"/>
    <n v="0"/>
    <n v="0"/>
    <n v="0"/>
    <n v="0"/>
    <n v="0"/>
    <n v="0"/>
    <n v="0"/>
    <n v="0"/>
    <n v="0"/>
    <n v="0"/>
    <n v="0"/>
  </r>
  <r>
    <s v="WK"/>
    <x v="98"/>
    <x v="1"/>
    <n v="0"/>
    <n v="0"/>
    <n v="0"/>
    <n v="0"/>
    <n v="0"/>
    <n v="0"/>
    <n v="29231"/>
    <n v="427"/>
    <n v="159"/>
    <n v="29231"/>
    <n v="155812.29999999999"/>
    <n v="10946.099999999999"/>
  </r>
  <r>
    <s v="WK"/>
    <x v="99"/>
    <x v="0"/>
    <n v="0"/>
    <n v="0"/>
    <n v="0"/>
    <n v="0"/>
    <n v="0"/>
    <n v="0"/>
    <n v="47171"/>
    <n v="528"/>
    <n v="648"/>
    <n v="47171"/>
    <n v="89018.099999999991"/>
    <n v="9231"/>
  </r>
  <r>
    <s v="WK"/>
    <x v="100"/>
    <x v="1"/>
    <n v="0"/>
    <n v="0"/>
    <n v="0"/>
    <n v="0"/>
    <n v="0"/>
    <n v="0"/>
    <n v="94609"/>
    <n v="1513"/>
    <n v="382"/>
    <n v="94609"/>
    <n v="178737.89999999997"/>
    <n v="23456.799999999999"/>
  </r>
  <r>
    <s v="WK"/>
    <x v="101"/>
    <x v="2"/>
    <n v="0"/>
    <n v="0"/>
    <n v="0"/>
    <n v="0"/>
    <n v="0"/>
    <n v="0"/>
    <n v="0"/>
    <n v="878"/>
    <n v="484"/>
    <n v="54164"/>
    <n v="345854.4"/>
    <n v="25829.8"/>
  </r>
  <r>
    <s v="WK"/>
    <x v="101"/>
    <x v="4"/>
    <n v="0"/>
    <n v="0"/>
    <n v="0"/>
    <n v="0"/>
    <n v="0"/>
    <n v="0"/>
    <n v="0"/>
    <n v="315"/>
    <n v="241"/>
    <n v="16970"/>
    <n v="49911.5"/>
    <n v="3690.7"/>
  </r>
  <r>
    <s v="WK"/>
    <x v="101"/>
    <x v="3"/>
    <n v="0"/>
    <n v="0"/>
    <n v="0"/>
    <n v="0"/>
    <n v="0"/>
    <n v="0"/>
    <n v="0"/>
    <n v="241"/>
    <n v="80"/>
    <n v="14891"/>
    <n v="60822.6"/>
    <n v="3162.8"/>
  </r>
  <r>
    <s v="WK"/>
    <x v="102"/>
    <x v="6"/>
    <n v="28285"/>
    <n v="0"/>
    <n v="57739"/>
    <n v="221477"/>
    <n v="376930"/>
    <n v="12416"/>
    <n v="156280"/>
    <n v="0"/>
    <n v="0"/>
    <n v="853127"/>
    <n v="458851.60000000003"/>
    <n v="29853.399999999998"/>
  </r>
  <r>
    <s v="WK"/>
    <x v="102"/>
    <x v="0"/>
    <n v="81187"/>
    <n v="0"/>
    <n v="103327"/>
    <n v="817012"/>
    <n v="1364683"/>
    <n v="70801"/>
    <n v="546862"/>
    <n v="0"/>
    <n v="0"/>
    <n v="2983872"/>
    <n v="1317405"/>
    <n v="85704.3"/>
  </r>
  <r>
    <s v="WK"/>
    <x v="102"/>
    <x v="1"/>
    <n v="36250"/>
    <n v="0"/>
    <n v="51384"/>
    <n v="238818"/>
    <n v="405466"/>
    <n v="22118"/>
    <n v="169123"/>
    <n v="0"/>
    <n v="0"/>
    <n v="923159"/>
    <n v="439354.69999999995"/>
    <n v="28578.800000000003"/>
  </r>
  <r>
    <s v="SA"/>
    <x v="0"/>
    <x v="0"/>
    <n v="27"/>
    <n v="0"/>
    <n v="4"/>
    <n v="3573"/>
    <n v="1911"/>
    <n v="0"/>
    <n v="24282"/>
    <n v="1295"/>
    <n v="436"/>
    <n v="29797"/>
    <n v="46114.799999999996"/>
    <n v="3457.8"/>
  </r>
  <r>
    <s v="SA"/>
    <x v="1"/>
    <x v="0"/>
    <n v="4"/>
    <n v="0"/>
    <n v="2"/>
    <n v="872"/>
    <n v="1285"/>
    <n v="0"/>
    <n v="15393"/>
    <n v="634"/>
    <n v="257"/>
    <n v="17556"/>
    <n v="19877.3"/>
    <n v="1852.1"/>
  </r>
  <r>
    <s v="SA"/>
    <x v="2"/>
    <x v="0"/>
    <n v="30"/>
    <n v="0"/>
    <n v="1"/>
    <n v="1159"/>
    <n v="234"/>
    <n v="0"/>
    <n v="7490"/>
    <n v="431"/>
    <n v="80"/>
    <n v="8914"/>
    <n v="27906.800000000003"/>
    <n v="1465.8"/>
  </r>
  <r>
    <s v="SA"/>
    <x v="2"/>
    <x v="1"/>
    <n v="7"/>
    <n v="0"/>
    <n v="0"/>
    <n v="126"/>
    <n v="11"/>
    <n v="0"/>
    <n v="1017"/>
    <n v="79"/>
    <n v="5"/>
    <n v="1161"/>
    <n v="2190.1"/>
    <n v="1024.7"/>
  </r>
  <r>
    <s v="SA"/>
    <x v="3"/>
    <x v="2"/>
    <n v="3"/>
    <n v="0"/>
    <n v="0"/>
    <n v="358"/>
    <n v="111"/>
    <n v="0"/>
    <n v="1196"/>
    <n v="111.0233260817017"/>
    <n v="21"/>
    <n v="1668"/>
    <n v="8040.8000000000011"/>
    <n v="1014"/>
  </r>
  <r>
    <s v="SA"/>
    <x v="3"/>
    <x v="0"/>
    <n v="55"/>
    <n v="0"/>
    <n v="11"/>
    <n v="8778"/>
    <n v="2276"/>
    <n v="0"/>
    <n v="45821"/>
    <n v="1884.9354604786081"/>
    <n v="643"/>
    <n v="56941"/>
    <n v="67540.200000000012"/>
    <n v="5524.2999999999993"/>
  </r>
  <r>
    <s v="SA"/>
    <x v="3"/>
    <x v="3"/>
    <n v="6"/>
    <n v="0"/>
    <n v="1"/>
    <n v="395"/>
    <n v="129"/>
    <n v="0"/>
    <n v="1872"/>
    <n v="162.04121343969061"/>
    <n v="14"/>
    <n v="2403"/>
    <n v="6503.7000000000007"/>
    <n v="905.6"/>
  </r>
  <r>
    <s v="SA"/>
    <x v="4"/>
    <x v="0"/>
    <n v="6"/>
    <n v="0"/>
    <n v="9"/>
    <n v="7610"/>
    <n v="1838"/>
    <n v="0"/>
    <n v="53000"/>
    <n v="2707"/>
    <n v="921"/>
    <n v="62463"/>
    <n v="109957.90000000002"/>
    <n v="7881.7999999999993"/>
  </r>
  <r>
    <s v="SA"/>
    <x v="5"/>
    <x v="0"/>
    <n v="429"/>
    <n v="0"/>
    <n v="66"/>
    <n v="3244"/>
    <n v="1630"/>
    <n v="1"/>
    <n v="34958"/>
    <n v="1742"/>
    <n v="820"/>
    <n v="40328"/>
    <n v="66446.5"/>
    <n v="4977.3999999999996"/>
  </r>
  <r>
    <s v="SA"/>
    <x v="6"/>
    <x v="0"/>
    <n v="50"/>
    <n v="0"/>
    <n v="3"/>
    <n v="1417"/>
    <n v="416"/>
    <n v="0"/>
    <n v="10183"/>
    <n v="375"/>
    <n v="204"/>
    <n v="12069"/>
    <n v="16651.7"/>
    <n v="1346"/>
  </r>
  <r>
    <s v="SA"/>
    <x v="7"/>
    <x v="0"/>
    <n v="8"/>
    <n v="0"/>
    <n v="4"/>
    <n v="3272"/>
    <n v="870"/>
    <n v="0"/>
    <n v="15293"/>
    <n v="738"/>
    <n v="175"/>
    <n v="19447"/>
    <n v="44572.000000000007"/>
    <n v="3814.7"/>
  </r>
  <r>
    <s v="SA"/>
    <x v="8"/>
    <x v="0"/>
    <n v="50"/>
    <n v="0"/>
    <n v="12"/>
    <n v="2157"/>
    <n v="666"/>
    <n v="1"/>
    <n v="18857"/>
    <n v="915"/>
    <n v="161"/>
    <n v="21743"/>
    <n v="49449.7"/>
    <n v="3756.2999999999997"/>
  </r>
  <r>
    <s v="SA"/>
    <x v="9"/>
    <x v="0"/>
    <n v="19"/>
    <n v="0"/>
    <n v="4"/>
    <n v="2861"/>
    <n v="679"/>
    <n v="1"/>
    <n v="14578"/>
    <n v="793"/>
    <n v="355"/>
    <n v="18142"/>
    <n v="26277.9"/>
    <n v="2861.7"/>
  </r>
  <r>
    <s v="SA"/>
    <x v="10"/>
    <x v="0"/>
    <n v="108"/>
    <n v="0"/>
    <n v="12"/>
    <n v="9418"/>
    <n v="2571"/>
    <n v="1"/>
    <n v="48247"/>
    <n v="2453"/>
    <n v="729"/>
    <n v="60357"/>
    <n v="93997.500000000015"/>
    <n v="6401.0999999999995"/>
  </r>
  <r>
    <s v="SA"/>
    <x v="11"/>
    <x v="2"/>
    <n v="2"/>
    <n v="0"/>
    <n v="1"/>
    <n v="426"/>
    <n v="168"/>
    <n v="0"/>
    <n v="1797"/>
    <n v="105"/>
    <n v="19"/>
    <n v="2394"/>
    <n v="5811.1"/>
    <n v="291.2"/>
  </r>
  <r>
    <s v="SA"/>
    <x v="11"/>
    <x v="4"/>
    <n v="1"/>
    <n v="0"/>
    <n v="1"/>
    <n v="196"/>
    <n v="48"/>
    <n v="0"/>
    <n v="865"/>
    <n v="77"/>
    <n v="11"/>
    <n v="1111"/>
    <n v="4358.7000000000007"/>
    <n v="421.19999999999993"/>
  </r>
  <r>
    <s v="SA"/>
    <x v="11"/>
    <x v="0"/>
    <n v="20"/>
    <n v="0"/>
    <n v="33"/>
    <n v="8149"/>
    <n v="3747"/>
    <n v="2"/>
    <n v="68871"/>
    <n v="2942"/>
    <n v="811"/>
    <n v="80822"/>
    <n v="73108.600000000006"/>
    <n v="5601.1999999999989"/>
  </r>
  <r>
    <s v="SA"/>
    <x v="11"/>
    <x v="5"/>
    <n v="3"/>
    <n v="0"/>
    <n v="4"/>
    <n v="588"/>
    <n v="198"/>
    <n v="0"/>
    <n v="4444"/>
    <n v="223"/>
    <n v="36"/>
    <n v="5237"/>
    <n v="8774.2000000000007"/>
    <n v="1120.7"/>
  </r>
  <r>
    <s v="SA"/>
    <x v="11"/>
    <x v="3"/>
    <n v="0"/>
    <n v="0"/>
    <n v="4"/>
    <n v="233"/>
    <n v="92"/>
    <n v="0"/>
    <n v="2455"/>
    <n v="144"/>
    <n v="13"/>
    <n v="2784"/>
    <n v="4008.6999999999994"/>
    <n v="630"/>
  </r>
  <r>
    <s v="SA"/>
    <x v="12"/>
    <x v="0"/>
    <n v="3838"/>
    <n v="0"/>
    <n v="172"/>
    <n v="13039"/>
    <n v="3694"/>
    <n v="0"/>
    <n v="97260"/>
    <n v="4409"/>
    <n v="1215"/>
    <n v="118003"/>
    <n v="106476.10000000002"/>
    <n v="8047.6999999999989"/>
  </r>
  <r>
    <s v="SA"/>
    <x v="13"/>
    <x v="0"/>
    <n v="11"/>
    <n v="0"/>
    <n v="21"/>
    <n v="10770"/>
    <n v="1825"/>
    <n v="0"/>
    <n v="55994"/>
    <n v="2498"/>
    <n v="819"/>
    <n v="68621"/>
    <n v="93371.8"/>
    <n v="6823.4000000000005"/>
  </r>
  <r>
    <s v="SA"/>
    <x v="14"/>
    <x v="0"/>
    <n v="7"/>
    <n v="0"/>
    <n v="2"/>
    <n v="1274"/>
    <n v="175"/>
    <n v="0"/>
    <n v="8870"/>
    <n v="427"/>
    <n v="79"/>
    <n v="10328"/>
    <n v="27212.300000000003"/>
    <n v="1653"/>
  </r>
  <r>
    <s v="SA"/>
    <x v="15"/>
    <x v="0"/>
    <n v="19"/>
    <n v="0"/>
    <n v="8"/>
    <n v="7151"/>
    <n v="3878"/>
    <n v="1"/>
    <n v="58623"/>
    <n v="2571"/>
    <n v="762"/>
    <n v="69680"/>
    <n v="72905"/>
    <n v="6138.2000000000007"/>
  </r>
  <r>
    <s v="SA"/>
    <x v="15"/>
    <x v="5"/>
    <n v="1"/>
    <n v="0"/>
    <n v="0"/>
    <n v="423"/>
    <n v="220"/>
    <n v="1"/>
    <n v="4250"/>
    <n v="208"/>
    <n v="25"/>
    <n v="4895"/>
    <n v="11649.1"/>
    <n v="1081.6000000000001"/>
  </r>
  <r>
    <s v="SA"/>
    <x v="16"/>
    <x v="6"/>
    <n v="0"/>
    <n v="0"/>
    <n v="0"/>
    <n v="71"/>
    <n v="0"/>
    <n v="0"/>
    <n v="13810.099337748339"/>
    <n v="833.0198675496689"/>
    <n v="156.5298013245033"/>
    <n v="13881"/>
    <n v="27584.000000000004"/>
    <n v="1884.6"/>
  </r>
  <r>
    <s v="SA"/>
    <x v="16"/>
    <x v="0"/>
    <n v="3"/>
    <n v="0"/>
    <n v="0"/>
    <n v="29"/>
    <n v="7"/>
    <n v="0"/>
    <n v="3728.366445916115"/>
    <n v="144.33995584988961"/>
    <n v="17.50993377483444"/>
    <n v="3767"/>
    <n v="22869.4"/>
    <n v="1964.3999999999999"/>
  </r>
  <r>
    <s v="SA"/>
    <x v="16"/>
    <x v="1"/>
    <n v="1"/>
    <n v="0"/>
    <n v="2"/>
    <n v="60"/>
    <n v="4"/>
    <n v="0"/>
    <n v="8707.5342163355417"/>
    <n v="325.64017660044146"/>
    <n v="34.960264900662253"/>
    <n v="8775"/>
    <n v="21681.1"/>
    <n v="1821.1999999999998"/>
  </r>
  <r>
    <s v="SA"/>
    <x v="17"/>
    <x v="0"/>
    <n v="121"/>
    <n v="0"/>
    <n v="15"/>
    <n v="7013"/>
    <n v="2191"/>
    <n v="1"/>
    <n v="25232"/>
    <n v="1206"/>
    <n v="454"/>
    <n v="34573"/>
    <n v="52603.100000000006"/>
    <n v="3687.1000000000004"/>
  </r>
  <r>
    <s v="SA"/>
    <x v="17"/>
    <x v="1"/>
    <n v="1"/>
    <n v="0"/>
    <n v="1"/>
    <n v="545"/>
    <n v="100"/>
    <n v="1"/>
    <n v="1973"/>
    <n v="77"/>
    <n v="25"/>
    <n v="2621"/>
    <n v="3050.3"/>
    <n v="1008.3000000000001"/>
  </r>
  <r>
    <s v="SA"/>
    <x v="18"/>
    <x v="0"/>
    <n v="193"/>
    <n v="0"/>
    <n v="13"/>
    <n v="10385"/>
    <n v="1526"/>
    <n v="1"/>
    <n v="82390"/>
    <n v="4004"/>
    <n v="1202"/>
    <n v="94508"/>
    <n v="114467.9"/>
    <n v="7954.1999999999989"/>
  </r>
  <r>
    <s v="SA"/>
    <x v="19"/>
    <x v="0"/>
    <n v="17"/>
    <n v="0"/>
    <n v="1"/>
    <n v="331"/>
    <n v="277"/>
    <n v="0"/>
    <n v="4268"/>
    <n v="167"/>
    <n v="8"/>
    <n v="4894"/>
    <n v="29628.600000000002"/>
    <n v="2016.3999999999999"/>
  </r>
  <r>
    <s v="SA"/>
    <x v="20"/>
    <x v="6"/>
    <n v="10"/>
    <n v="0"/>
    <n v="1"/>
    <n v="7"/>
    <n v="5"/>
    <n v="0"/>
    <n v="48804"/>
    <n v="3106"/>
    <n v="586"/>
    <n v="48827"/>
    <n v="45388.9"/>
    <n v="3499.1000000000004"/>
  </r>
  <r>
    <s v="SA"/>
    <x v="20"/>
    <x v="1"/>
    <n v="1"/>
    <n v="0"/>
    <n v="1"/>
    <n v="26"/>
    <n v="0"/>
    <n v="0"/>
    <n v="850"/>
    <n v="57"/>
    <n v="6"/>
    <n v="878"/>
    <n v="1360.1000000000001"/>
    <n v="489.79999999999995"/>
  </r>
  <r>
    <s v="SA"/>
    <x v="21"/>
    <x v="2"/>
    <n v="1"/>
    <n v="0"/>
    <n v="0"/>
    <n v="145"/>
    <n v="40"/>
    <n v="0"/>
    <n v="1178.0143281051292"/>
    <n v="79.014328105129294"/>
    <n v="11"/>
    <n v="1364"/>
    <n v="2134.9"/>
    <n v="945"/>
  </r>
  <r>
    <s v="SA"/>
    <x v="21"/>
    <x v="0"/>
    <n v="33"/>
    <n v="0"/>
    <n v="19"/>
    <n v="10135"/>
    <n v="3680"/>
    <n v="0"/>
    <n v="67004.940568037302"/>
    <n v="2868.9405680373038"/>
    <n v="774"/>
    <n v="80872"/>
    <n v="78619"/>
    <n v="5659.2"/>
  </r>
  <r>
    <s v="SA"/>
    <x v="21"/>
    <x v="5"/>
    <n v="2"/>
    <n v="0"/>
    <n v="2"/>
    <n v="592"/>
    <n v="202"/>
    <n v="0"/>
    <n v="3499.045103857567"/>
    <n v="198.0451038575668"/>
    <n v="30"/>
    <n v="4297"/>
    <n v="9396.9000000000015"/>
    <n v="1118"/>
  </r>
  <r>
    <s v="SA"/>
    <x v="22"/>
    <x v="7"/>
    <n v="5"/>
    <n v="0"/>
    <n v="1"/>
    <n v="1222"/>
    <n v="211"/>
    <n v="0"/>
    <n v="7683"/>
    <n v="337"/>
    <n v="64"/>
    <n v="9122"/>
    <n v="10172.9"/>
    <n v="595.60000000000014"/>
  </r>
  <r>
    <s v="SA"/>
    <x v="22"/>
    <x v="0"/>
    <n v="11"/>
    <n v="0"/>
    <n v="3"/>
    <n v="3849"/>
    <n v="760"/>
    <n v="0"/>
    <n v="27519"/>
    <n v="1314"/>
    <n v="219"/>
    <n v="32142"/>
    <n v="50923.500000000007"/>
    <n v="4009.2000000000003"/>
  </r>
  <r>
    <s v="SA"/>
    <x v="23"/>
    <x v="8"/>
    <n v="0"/>
    <n v="0"/>
    <n v="0"/>
    <n v="128"/>
    <n v="60"/>
    <n v="0"/>
    <n v="484"/>
    <n v="47"/>
    <n v="0"/>
    <n v="672"/>
    <n v="13882.4"/>
    <n v="526.90000000000009"/>
  </r>
  <r>
    <s v="SA"/>
    <x v="23"/>
    <x v="0"/>
    <n v="63"/>
    <n v="0"/>
    <n v="3"/>
    <n v="8074"/>
    <n v="2797"/>
    <n v="0"/>
    <n v="34335"/>
    <n v="1274"/>
    <n v="401"/>
    <n v="45272"/>
    <n v="61825.900000000009"/>
    <n v="4511.5"/>
  </r>
  <r>
    <s v="SA"/>
    <x v="24"/>
    <x v="6"/>
    <n v="7"/>
    <n v="0"/>
    <n v="1"/>
    <n v="9"/>
    <n v="0"/>
    <n v="0"/>
    <n v="10530"/>
    <n v="631"/>
    <n v="97"/>
    <n v="10547"/>
    <n v="25755.600000000002"/>
    <n v="2041.8000000000002"/>
  </r>
  <r>
    <s v="SA"/>
    <x v="24"/>
    <x v="0"/>
    <n v="3"/>
    <n v="0"/>
    <n v="2"/>
    <n v="758"/>
    <n v="5"/>
    <n v="0"/>
    <n v="14104"/>
    <n v="726"/>
    <n v="320"/>
    <n v="14872"/>
    <n v="28660.700000000004"/>
    <n v="2822.6"/>
  </r>
  <r>
    <s v="SA"/>
    <x v="24"/>
    <x v="1"/>
    <n v="0"/>
    <n v="0"/>
    <n v="1"/>
    <n v="417"/>
    <n v="3"/>
    <n v="0"/>
    <n v="12528"/>
    <n v="606"/>
    <n v="88"/>
    <n v="12949"/>
    <n v="20624.3"/>
    <n v="2064.2000000000003"/>
  </r>
  <r>
    <s v="SA"/>
    <x v="25"/>
    <x v="0"/>
    <n v="0"/>
    <n v="0"/>
    <n v="0"/>
    <n v="0"/>
    <n v="0"/>
    <n v="0"/>
    <n v="1179"/>
    <n v="37"/>
    <n v="4"/>
    <n v="1179"/>
    <n v="4051.7"/>
    <n v="270.40000000000003"/>
  </r>
  <r>
    <s v="SA"/>
    <x v="25"/>
    <x v="1"/>
    <n v="1"/>
    <n v="0"/>
    <n v="0"/>
    <n v="3"/>
    <n v="0"/>
    <n v="0"/>
    <n v="5274"/>
    <n v="184"/>
    <n v="36"/>
    <n v="5278"/>
    <n v="35728.300000000003"/>
    <n v="2688.4"/>
  </r>
  <r>
    <s v="SA"/>
    <x v="26"/>
    <x v="7"/>
    <n v="0"/>
    <n v="0"/>
    <n v="0"/>
    <n v="798.67892249527404"/>
    <n v="172"/>
    <n v="0"/>
    <n v="3934"/>
    <n v="218"/>
    <n v="58"/>
    <n v="4905"/>
    <n v="14437.7"/>
    <n v="830.9"/>
  </r>
  <r>
    <s v="SA"/>
    <x v="26"/>
    <x v="0"/>
    <n v="21"/>
    <n v="0"/>
    <n v="6"/>
    <n v="12198"/>
    <n v="2664"/>
    <n v="2"/>
    <n v="61762"/>
    <n v="2651"/>
    <n v="919"/>
    <n v="76653"/>
    <n v="67589"/>
    <n v="5177.4999999999991"/>
  </r>
  <r>
    <s v="SA"/>
    <x v="26"/>
    <x v="5"/>
    <n v="0"/>
    <n v="0"/>
    <n v="0"/>
    <n v="681.64461247637098"/>
    <n v="119"/>
    <n v="0"/>
    <n v="4786"/>
    <n v="180"/>
    <n v="54"/>
    <n v="5587"/>
    <n v="6209.3"/>
    <n v="818.9"/>
  </r>
  <r>
    <s v="SA"/>
    <x v="27"/>
    <x v="7"/>
    <n v="2"/>
    <n v="0"/>
    <n v="1"/>
    <n v="1730"/>
    <n v="630"/>
    <n v="0"/>
    <n v="7561"/>
    <n v="391"/>
    <n v="83"/>
    <n v="9924"/>
    <n v="26740.000000000004"/>
    <n v="1367.9999999999998"/>
  </r>
  <r>
    <s v="SA"/>
    <x v="27"/>
    <x v="9"/>
    <n v="0"/>
    <n v="0"/>
    <n v="0"/>
    <n v="468"/>
    <n v="313"/>
    <n v="0"/>
    <n v="3873"/>
    <n v="167"/>
    <n v="43"/>
    <n v="4654"/>
    <n v="13703.8"/>
    <n v="977.60000000000014"/>
  </r>
  <r>
    <s v="SA"/>
    <x v="27"/>
    <x v="0"/>
    <n v="6"/>
    <n v="0"/>
    <n v="3"/>
    <n v="4218"/>
    <n v="2020"/>
    <n v="0"/>
    <n v="23135"/>
    <n v="1021"/>
    <n v="173"/>
    <n v="29382"/>
    <n v="46356.2"/>
    <n v="3472.1999999999994"/>
  </r>
  <r>
    <s v="SA"/>
    <x v="28"/>
    <x v="0"/>
    <n v="4"/>
    <n v="0"/>
    <n v="5"/>
    <n v="1073"/>
    <n v="359"/>
    <n v="0"/>
    <n v="6233"/>
    <n v="338"/>
    <n v="77"/>
    <n v="7674"/>
    <n v="34114.9"/>
    <n v="2551.3000000000002"/>
  </r>
  <r>
    <s v="SA"/>
    <x v="29"/>
    <x v="10"/>
    <n v="0"/>
    <n v="0"/>
    <n v="0"/>
    <n v="0"/>
    <n v="0"/>
    <n v="0"/>
    <n v="322"/>
    <n v="28"/>
    <n v="4"/>
    <n v="322"/>
    <n v="2149.1"/>
    <n v="202.79999999999998"/>
  </r>
  <r>
    <s v="SA"/>
    <x v="29"/>
    <x v="11"/>
    <n v="0"/>
    <n v="0"/>
    <n v="0"/>
    <n v="15"/>
    <n v="0"/>
    <n v="0"/>
    <n v="2810"/>
    <n v="69"/>
    <n v="48"/>
    <n v="2825"/>
    <n v="4550.5"/>
    <n v="301.59999999999997"/>
  </r>
  <r>
    <s v="SA"/>
    <x v="29"/>
    <x v="0"/>
    <n v="0"/>
    <n v="0"/>
    <n v="1"/>
    <n v="2"/>
    <n v="0"/>
    <n v="0"/>
    <n v="2353"/>
    <n v="86"/>
    <n v="18"/>
    <n v="2356"/>
    <n v="7895.6"/>
    <n v="956.80000000000007"/>
  </r>
  <r>
    <s v="SA"/>
    <x v="29"/>
    <x v="1"/>
    <n v="0"/>
    <n v="0"/>
    <n v="0"/>
    <n v="76"/>
    <n v="2"/>
    <n v="0"/>
    <n v="20015"/>
    <n v="838"/>
    <n v="137"/>
    <n v="20093"/>
    <n v="30977.599999999999"/>
    <n v="1944.7999999999997"/>
  </r>
  <r>
    <s v="SA"/>
    <x v="30"/>
    <x v="7"/>
    <n v="0"/>
    <n v="0"/>
    <n v="0"/>
    <n v="944"/>
    <n v="375"/>
    <n v="0"/>
    <n v="13566"/>
    <n v="484"/>
    <n v="133"/>
    <n v="14885"/>
    <n v="18626.2"/>
    <n v="1398.7999999999997"/>
  </r>
  <r>
    <s v="SA"/>
    <x v="30"/>
    <x v="0"/>
    <n v="0"/>
    <n v="0"/>
    <n v="0"/>
    <n v="724"/>
    <n v="435"/>
    <n v="0"/>
    <n v="8445"/>
    <n v="372"/>
    <n v="69"/>
    <n v="9604"/>
    <n v="20803.400000000001"/>
    <n v="2346.6000000000004"/>
  </r>
  <r>
    <s v="SA"/>
    <x v="31"/>
    <x v="7"/>
    <n v="83"/>
    <n v="0"/>
    <n v="9"/>
    <n v="643"/>
    <n v="439"/>
    <n v="0"/>
    <n v="6323"/>
    <n v="283"/>
    <n v="61"/>
    <n v="7497"/>
    <n v="7823.3"/>
    <n v="604.99999999999989"/>
  </r>
  <r>
    <s v="SA"/>
    <x v="31"/>
    <x v="0"/>
    <n v="277"/>
    <n v="0"/>
    <n v="17"/>
    <n v="2606"/>
    <n v="2125"/>
    <n v="0"/>
    <n v="25603"/>
    <n v="929"/>
    <n v="353"/>
    <n v="30628"/>
    <n v="35816.6"/>
    <n v="3512.0999999999995"/>
  </r>
  <r>
    <s v="SA"/>
    <x v="32"/>
    <x v="6"/>
    <n v="2"/>
    <n v="0"/>
    <n v="1"/>
    <n v="102"/>
    <n v="4"/>
    <n v="0"/>
    <n v="28562"/>
    <n v="1638"/>
    <n v="298"/>
    <n v="28671"/>
    <n v="45143.700000000004"/>
    <n v="3414.6000000000004"/>
  </r>
  <r>
    <s v="SA"/>
    <x v="32"/>
    <x v="0"/>
    <n v="1"/>
    <n v="0"/>
    <n v="0"/>
    <n v="51"/>
    <n v="6"/>
    <n v="0"/>
    <n v="24661"/>
    <n v="1227"/>
    <n v="283"/>
    <n v="24719"/>
    <n v="41660"/>
    <n v="3408.0000000000009"/>
  </r>
  <r>
    <s v="SA"/>
    <x v="32"/>
    <x v="1"/>
    <n v="0"/>
    <n v="0"/>
    <n v="0"/>
    <n v="44"/>
    <n v="2"/>
    <n v="0"/>
    <n v="15137"/>
    <n v="733"/>
    <n v="119"/>
    <n v="15183"/>
    <n v="22389.799999999996"/>
    <n v="1456"/>
  </r>
  <r>
    <s v="SA"/>
    <x v="33"/>
    <x v="1"/>
    <n v="2"/>
    <n v="0"/>
    <n v="1"/>
    <n v="9"/>
    <n v="4"/>
    <n v="0"/>
    <n v="13781"/>
    <n v="371"/>
    <n v="90"/>
    <n v="13797"/>
    <n v="51349.3"/>
    <n v="3889.5999999999995"/>
  </r>
  <r>
    <s v="SA"/>
    <x v="34"/>
    <x v="1"/>
    <n v="0"/>
    <n v="0"/>
    <n v="0"/>
    <n v="39"/>
    <n v="5"/>
    <n v="0"/>
    <n v="5596"/>
    <n v="140"/>
    <n v="73"/>
    <n v="5640"/>
    <n v="17952.199999999997"/>
    <n v="1534"/>
  </r>
  <r>
    <s v="SA"/>
    <x v="35"/>
    <x v="10"/>
    <n v="0"/>
    <n v="0"/>
    <n v="0"/>
    <n v="8"/>
    <n v="1"/>
    <n v="0"/>
    <n v="1180"/>
    <n v="60"/>
    <n v="7"/>
    <n v="1189"/>
    <n v="4723.8999999999996"/>
    <n v="239.20000000000002"/>
  </r>
  <r>
    <s v="SA"/>
    <x v="35"/>
    <x v="9"/>
    <n v="0"/>
    <n v="0"/>
    <n v="0"/>
    <n v="3"/>
    <n v="4"/>
    <n v="0"/>
    <n v="1602"/>
    <n v="70"/>
    <n v="22"/>
    <n v="1609"/>
    <n v="473.19999999999993"/>
    <n v="98.799999999999983"/>
  </r>
  <r>
    <s v="SA"/>
    <x v="35"/>
    <x v="1"/>
    <n v="0"/>
    <n v="0"/>
    <n v="0"/>
    <n v="89"/>
    <n v="6"/>
    <n v="0"/>
    <n v="6970"/>
    <n v="284"/>
    <n v="82"/>
    <n v="7065"/>
    <n v="15791.9"/>
    <n v="1216.8"/>
  </r>
  <r>
    <s v="SA"/>
    <x v="36"/>
    <x v="7"/>
    <n v="128"/>
    <n v="0"/>
    <n v="4"/>
    <n v="1690"/>
    <n v="442"/>
    <n v="0"/>
    <n v="8475"/>
    <n v="476"/>
    <n v="65"/>
    <n v="10739"/>
    <n v="12536.7"/>
    <n v="1008.8000000000001"/>
  </r>
  <r>
    <s v="SA"/>
    <x v="36"/>
    <x v="12"/>
    <n v="22"/>
    <n v="0"/>
    <n v="0"/>
    <n v="205"/>
    <n v="44"/>
    <n v="0"/>
    <n v="934"/>
    <n v="70"/>
    <n v="11"/>
    <n v="1205"/>
    <n v="2350.2000000000003"/>
    <n v="114.39999999999999"/>
  </r>
  <r>
    <s v="SA"/>
    <x v="36"/>
    <x v="0"/>
    <n v="127"/>
    <n v="0"/>
    <n v="13"/>
    <n v="1803"/>
    <n v="787"/>
    <n v="0"/>
    <n v="9936"/>
    <n v="428"/>
    <n v="73"/>
    <n v="12666"/>
    <n v="25465.800000000003"/>
    <n v="2032.5999999999997"/>
  </r>
  <r>
    <s v="SA"/>
    <x v="37"/>
    <x v="7"/>
    <n v="60"/>
    <n v="0"/>
    <n v="3"/>
    <n v="2749"/>
    <n v="1495"/>
    <n v="0"/>
    <n v="14285"/>
    <n v="948"/>
    <n v="212"/>
    <n v="18592"/>
    <n v="19017.3"/>
    <n v="1357.6"/>
  </r>
  <r>
    <s v="SA"/>
    <x v="37"/>
    <x v="0"/>
    <n v="395"/>
    <n v="0"/>
    <n v="21"/>
    <n v="8434"/>
    <n v="4999"/>
    <n v="0"/>
    <n v="52888"/>
    <n v="2978"/>
    <n v="880"/>
    <n v="66737"/>
    <n v="75982.100000000006"/>
    <n v="5660.9999999999991"/>
  </r>
  <r>
    <s v="SA"/>
    <x v="38"/>
    <x v="10"/>
    <n v="1"/>
    <n v="0"/>
    <n v="2"/>
    <n v="111"/>
    <n v="2"/>
    <n v="0"/>
    <n v="15051"/>
    <n v="691"/>
    <n v="90"/>
    <n v="15167"/>
    <n v="11006.599999999999"/>
    <n v="1308.3999999999999"/>
  </r>
  <r>
    <s v="SA"/>
    <x v="38"/>
    <x v="8"/>
    <n v="0"/>
    <n v="0"/>
    <n v="0"/>
    <n v="12"/>
    <n v="0"/>
    <n v="0"/>
    <n v="246"/>
    <n v="12"/>
    <n v="1"/>
    <n v="258"/>
    <n v="4949.3"/>
    <n v="264.39999999999998"/>
  </r>
  <r>
    <s v="SA"/>
    <x v="38"/>
    <x v="0"/>
    <n v="1"/>
    <n v="0"/>
    <n v="0"/>
    <n v="106"/>
    <n v="0"/>
    <n v="0"/>
    <n v="3067"/>
    <n v="144"/>
    <n v="22"/>
    <n v="3174"/>
    <n v="10383.4"/>
    <n v="621.20000000000005"/>
  </r>
  <r>
    <s v="SA"/>
    <x v="38"/>
    <x v="5"/>
    <n v="2"/>
    <n v="0"/>
    <n v="4"/>
    <n v="506"/>
    <n v="7"/>
    <n v="0"/>
    <n v="15463"/>
    <n v="629"/>
    <n v="111"/>
    <n v="15982"/>
    <n v="43388"/>
    <n v="3369.9"/>
  </r>
  <r>
    <s v="SA"/>
    <x v="38"/>
    <x v="1"/>
    <n v="3"/>
    <n v="0"/>
    <n v="1"/>
    <n v="651"/>
    <n v="3"/>
    <n v="0"/>
    <n v="24136"/>
    <n v="1175"/>
    <n v="198"/>
    <n v="24794"/>
    <n v="41562.9"/>
    <n v="3021.1000000000004"/>
  </r>
  <r>
    <s v="SA"/>
    <x v="39"/>
    <x v="0"/>
    <n v="90"/>
    <n v="0"/>
    <n v="6"/>
    <n v="1870"/>
    <n v="514"/>
    <n v="0"/>
    <n v="8839"/>
    <n v="333"/>
    <n v="75"/>
    <n v="11319"/>
    <n v="29879.200000000001"/>
    <n v="2856.6"/>
  </r>
  <r>
    <s v="SA"/>
    <x v="40"/>
    <x v="6"/>
    <n v="2"/>
    <n v="0"/>
    <n v="0"/>
    <n v="25"/>
    <n v="0"/>
    <n v="0"/>
    <n v="1005.6363913441024"/>
    <n v="66.083206339530633"/>
    <n v="5"/>
    <n v="1033"/>
    <n v="4413.5000000000009"/>
    <n v="710.8"/>
  </r>
  <r>
    <s v="SA"/>
    <x v="40"/>
    <x v="0"/>
    <n v="2"/>
    <n v="0"/>
    <n v="2"/>
    <n v="340"/>
    <n v="12"/>
    <n v="0"/>
    <n v="20596.09448338921"/>
    <n v="720.73361779945139"/>
    <n v="188"/>
    <n v="20952"/>
    <n v="57371.499999999985"/>
    <n v="4201.3999999999996"/>
  </r>
  <r>
    <s v="SA"/>
    <x v="40"/>
    <x v="1"/>
    <n v="2"/>
    <n v="0"/>
    <n v="2"/>
    <n v="141"/>
    <n v="2"/>
    <n v="0"/>
    <n v="10818.26912526669"/>
    <n v="291.18317586101801"/>
    <n v="118"/>
    <n v="10965"/>
    <n v="19731.000000000007"/>
    <n v="1901.1000000000001"/>
  </r>
  <r>
    <s v="SA"/>
    <x v="41"/>
    <x v="7"/>
    <n v="13"/>
    <n v="0"/>
    <n v="0"/>
    <n v="779"/>
    <n v="268"/>
    <n v="0"/>
    <n v="4202"/>
    <n v="128"/>
    <n v="48"/>
    <n v="5262"/>
    <n v="3399"/>
    <n v="436.80000000000007"/>
  </r>
  <r>
    <s v="SA"/>
    <x v="41"/>
    <x v="8"/>
    <n v="2"/>
    <n v="0"/>
    <n v="1"/>
    <n v="84"/>
    <n v="17"/>
    <n v="0"/>
    <n v="345"/>
    <n v="14"/>
    <n v="1"/>
    <n v="449"/>
    <n v="1505.1000000000001"/>
    <n v="60.79999999999999"/>
  </r>
  <r>
    <s v="SA"/>
    <x v="41"/>
    <x v="0"/>
    <n v="67"/>
    <n v="0"/>
    <n v="3"/>
    <n v="4037"/>
    <n v="1355"/>
    <n v="0"/>
    <n v="18734"/>
    <n v="890"/>
    <n v="168"/>
    <n v="24196"/>
    <n v="52163.299999999996"/>
    <n v="3098.3999999999996"/>
  </r>
  <r>
    <s v="SA"/>
    <x v="41"/>
    <x v="5"/>
    <n v="8"/>
    <n v="0"/>
    <n v="0"/>
    <n v="743"/>
    <n v="205"/>
    <n v="0"/>
    <n v="3079"/>
    <n v="200"/>
    <n v="14"/>
    <n v="4035"/>
    <n v="10586.3"/>
    <n v="984.60000000000014"/>
  </r>
  <r>
    <s v="SA"/>
    <x v="42"/>
    <x v="10"/>
    <n v="0"/>
    <n v="0"/>
    <n v="0"/>
    <n v="152"/>
    <n v="0"/>
    <n v="0"/>
    <n v="1022"/>
    <n v="56"/>
    <n v="6"/>
    <n v="1174"/>
    <n v="3962"/>
    <n v="623.20000000000005"/>
  </r>
  <r>
    <s v="SA"/>
    <x v="42"/>
    <x v="13"/>
    <n v="0"/>
    <n v="0"/>
    <n v="0"/>
    <n v="11"/>
    <n v="0"/>
    <n v="0"/>
    <n v="165"/>
    <n v="16"/>
    <n v="2"/>
    <n v="176"/>
    <n v="3060.1"/>
    <n v="187.20000000000002"/>
  </r>
  <r>
    <s v="SA"/>
    <x v="42"/>
    <x v="5"/>
    <n v="1"/>
    <n v="0"/>
    <n v="1"/>
    <n v="554"/>
    <n v="5"/>
    <n v="0"/>
    <n v="8357"/>
    <n v="426"/>
    <n v="61"/>
    <n v="8918"/>
    <n v="32808.1"/>
    <n v="2184.1999999999998"/>
  </r>
  <r>
    <s v="SA"/>
    <x v="42"/>
    <x v="1"/>
    <n v="1"/>
    <n v="0"/>
    <n v="0"/>
    <n v="1035"/>
    <n v="5"/>
    <n v="0"/>
    <n v="15344"/>
    <n v="743"/>
    <n v="140"/>
    <n v="16385"/>
    <n v="37312.699999999997"/>
    <n v="3260.9999999999995"/>
  </r>
  <r>
    <s v="SA"/>
    <x v="43"/>
    <x v="7"/>
    <n v="64"/>
    <n v="0"/>
    <n v="0"/>
    <n v="349"/>
    <n v="99"/>
    <n v="0"/>
    <n v="1996"/>
    <n v="113"/>
    <n v="23"/>
    <n v="2508"/>
    <n v="6942"/>
    <n v="800.80000000000007"/>
  </r>
  <r>
    <s v="SA"/>
    <x v="43"/>
    <x v="12"/>
    <n v="57"/>
    <n v="0"/>
    <n v="8"/>
    <n v="362"/>
    <n v="171"/>
    <n v="0"/>
    <n v="1994"/>
    <n v="128"/>
    <n v="22"/>
    <n v="2592"/>
    <n v="10779.6"/>
    <n v="618.80000000000007"/>
  </r>
  <r>
    <s v="SA"/>
    <x v="43"/>
    <x v="0"/>
    <n v="137"/>
    <n v="0"/>
    <n v="8"/>
    <n v="1461"/>
    <n v="329"/>
    <n v="0"/>
    <n v="6240"/>
    <n v="315"/>
    <n v="35"/>
    <n v="8175"/>
    <n v="21196.3"/>
    <n v="1629.7000000000003"/>
  </r>
  <r>
    <s v="SA"/>
    <x v="44"/>
    <x v="7"/>
    <n v="4"/>
    <n v="0"/>
    <n v="2"/>
    <n v="1022"/>
    <n v="305"/>
    <n v="0"/>
    <n v="5416"/>
    <n v="232"/>
    <n v="49"/>
    <n v="6749"/>
    <n v="5001.5"/>
    <n v="501.9"/>
  </r>
  <r>
    <s v="SA"/>
    <x v="44"/>
    <x v="0"/>
    <n v="8"/>
    <n v="0"/>
    <n v="9"/>
    <n v="5146"/>
    <n v="1902"/>
    <n v="1"/>
    <n v="38335"/>
    <n v="2006"/>
    <n v="414"/>
    <n v="45401"/>
    <n v="63300.900000000009"/>
    <n v="4776.0999999999995"/>
  </r>
  <r>
    <s v="SA"/>
    <x v="45"/>
    <x v="10"/>
    <n v="0"/>
    <n v="0"/>
    <n v="0"/>
    <n v="21"/>
    <n v="1"/>
    <n v="0"/>
    <n v="2057"/>
    <n v="149"/>
    <n v="20"/>
    <n v="2079"/>
    <n v="12397.7"/>
    <n v="970.8"/>
  </r>
  <r>
    <s v="SA"/>
    <x v="45"/>
    <x v="6"/>
    <n v="2"/>
    <n v="0"/>
    <n v="0"/>
    <n v="785"/>
    <n v="79"/>
    <n v="0"/>
    <n v="25461"/>
    <n v="1339"/>
    <n v="326"/>
    <n v="26327"/>
    <n v="22534.5"/>
    <n v="2774.1"/>
  </r>
  <r>
    <s v="SA"/>
    <x v="46"/>
    <x v="6"/>
    <n v="1"/>
    <n v="0"/>
    <n v="1"/>
    <n v="21"/>
    <n v="0"/>
    <n v="0"/>
    <n v="10334"/>
    <n v="381"/>
    <n v="101"/>
    <n v="10357"/>
    <n v="13525.199999999999"/>
    <n v="1648.3999999999999"/>
  </r>
  <r>
    <s v="SA"/>
    <x v="47"/>
    <x v="7"/>
    <n v="4"/>
    <n v="0"/>
    <n v="1"/>
    <n v="762"/>
    <n v="266"/>
    <n v="0"/>
    <n v="4368"/>
    <n v="191"/>
    <n v="41"/>
    <n v="5401"/>
    <n v="4626.2"/>
    <n v="254.79999999999998"/>
  </r>
  <r>
    <s v="SA"/>
    <x v="47"/>
    <x v="12"/>
    <n v="3"/>
    <n v="0"/>
    <n v="3"/>
    <n v="748"/>
    <n v="266"/>
    <n v="0"/>
    <n v="3871"/>
    <n v="294"/>
    <n v="64"/>
    <n v="4891"/>
    <n v="6313.2000000000007"/>
    <n v="632.79999999999995"/>
  </r>
  <r>
    <s v="SA"/>
    <x v="47"/>
    <x v="0"/>
    <n v="26"/>
    <n v="0"/>
    <n v="8"/>
    <n v="3242"/>
    <n v="1369"/>
    <n v="0"/>
    <n v="23809"/>
    <n v="980"/>
    <n v="290"/>
    <n v="28454"/>
    <n v="33953.499999999993"/>
    <n v="2790.4000000000005"/>
  </r>
  <r>
    <s v="SA"/>
    <x v="48"/>
    <x v="10"/>
    <n v="0"/>
    <n v="0"/>
    <n v="0"/>
    <n v="78"/>
    <n v="0"/>
    <n v="0"/>
    <n v="1269"/>
    <n v="102"/>
    <n v="2"/>
    <n v="1347"/>
    <n v="5392.3"/>
    <n v="267.39999999999998"/>
  </r>
  <r>
    <s v="SA"/>
    <x v="48"/>
    <x v="16"/>
    <n v="0"/>
    <n v="0"/>
    <n v="0"/>
    <n v="52"/>
    <n v="1"/>
    <n v="0"/>
    <n v="1313"/>
    <n v="78"/>
    <n v="7"/>
    <n v="1366"/>
    <n v="14784"/>
    <n v="692.59999999999991"/>
  </r>
  <r>
    <s v="SA"/>
    <x v="48"/>
    <x v="6"/>
    <n v="0"/>
    <n v="0"/>
    <n v="0"/>
    <n v="16"/>
    <n v="0"/>
    <n v="0"/>
    <n v="342"/>
    <n v="25"/>
    <n v="2"/>
    <n v="358"/>
    <n v="2000.0000000000002"/>
    <n v="253.19999999999996"/>
  </r>
  <r>
    <s v="SA"/>
    <x v="48"/>
    <x v="0"/>
    <n v="0"/>
    <n v="0"/>
    <n v="0"/>
    <n v="162"/>
    <n v="0"/>
    <n v="0"/>
    <n v="1664"/>
    <n v="70"/>
    <n v="3"/>
    <n v="1826"/>
    <n v="9628.4000000000015"/>
    <n v="894.69999999999993"/>
  </r>
  <r>
    <s v="SA"/>
    <x v="48"/>
    <x v="1"/>
    <n v="0"/>
    <n v="0"/>
    <n v="0"/>
    <n v="147"/>
    <n v="0"/>
    <n v="0"/>
    <n v="2087"/>
    <n v="135"/>
    <n v="12"/>
    <n v="2234"/>
    <n v="10388.700000000001"/>
    <n v="742.1"/>
  </r>
  <r>
    <s v="SA"/>
    <x v="49"/>
    <x v="10"/>
    <n v="1"/>
    <n v="0"/>
    <n v="0"/>
    <n v="6"/>
    <n v="7"/>
    <n v="0"/>
    <n v="18198"/>
    <n v="1105"/>
    <n v="112"/>
    <n v="18212"/>
    <n v="21193.599999999999"/>
    <n v="1658.7999999999997"/>
  </r>
  <r>
    <s v="SA"/>
    <x v="49"/>
    <x v="16"/>
    <n v="0"/>
    <n v="0"/>
    <n v="0"/>
    <n v="0"/>
    <n v="0"/>
    <n v="0"/>
    <n v="1752"/>
    <n v="79"/>
    <n v="14"/>
    <n v="1752"/>
    <n v="2545.5"/>
    <n v="83.2"/>
  </r>
  <r>
    <s v="SA"/>
    <x v="49"/>
    <x v="6"/>
    <n v="0"/>
    <n v="0"/>
    <n v="0"/>
    <n v="4"/>
    <n v="5"/>
    <n v="0"/>
    <n v="37069"/>
    <n v="1903"/>
    <n v="490"/>
    <n v="37078"/>
    <n v="21555.599999999999"/>
    <n v="1622.3999999999999"/>
  </r>
  <r>
    <s v="SA"/>
    <x v="50"/>
    <x v="6"/>
    <n v="0"/>
    <n v="0"/>
    <n v="0"/>
    <n v="6"/>
    <n v="4"/>
    <n v="0"/>
    <n v="2781"/>
    <n v="110"/>
    <n v="93"/>
    <n v="2791"/>
    <n v="5699.1999999999989"/>
    <n v="609.30000000000007"/>
  </r>
  <r>
    <s v="SA"/>
    <x v="51"/>
    <x v="7"/>
    <n v="1"/>
    <n v="0"/>
    <n v="1"/>
    <n v="71"/>
    <n v="12"/>
    <n v="0"/>
    <n v="261"/>
    <n v="10"/>
    <n v="4"/>
    <n v="346"/>
    <n v="2074.6"/>
    <n v="104.19999999999999"/>
  </r>
  <r>
    <s v="SA"/>
    <x v="51"/>
    <x v="0"/>
    <n v="15"/>
    <n v="0"/>
    <n v="8"/>
    <n v="2408"/>
    <n v="305"/>
    <n v="0"/>
    <n v="8927"/>
    <n v="499"/>
    <n v="124"/>
    <n v="11663"/>
    <n v="28906.799999999999"/>
    <n v="2386"/>
  </r>
  <r>
    <s v="SA"/>
    <x v="52"/>
    <x v="6"/>
    <n v="1"/>
    <n v="0"/>
    <n v="0"/>
    <n v="1"/>
    <n v="1"/>
    <n v="0"/>
    <n v="5477"/>
    <n v="286"/>
    <n v="135"/>
    <n v="5480"/>
    <n v="8091.1999999999989"/>
    <n v="718.50000000000011"/>
  </r>
  <r>
    <s v="SA"/>
    <x v="53"/>
    <x v="10"/>
    <n v="0"/>
    <n v="0"/>
    <n v="0"/>
    <n v="0"/>
    <n v="0"/>
    <n v="0"/>
    <n v="537"/>
    <n v="58"/>
    <n v="5"/>
    <n v="537"/>
    <n v="3584.6"/>
    <n v="446.7000000000001"/>
  </r>
  <r>
    <s v="SA"/>
    <x v="53"/>
    <x v="16"/>
    <n v="0"/>
    <n v="0"/>
    <n v="1"/>
    <n v="10"/>
    <n v="1"/>
    <n v="0"/>
    <n v="5178"/>
    <n v="373"/>
    <n v="20"/>
    <n v="5190"/>
    <n v="14303.099999999999"/>
    <n v="888.80000000000007"/>
  </r>
  <r>
    <s v="SA"/>
    <x v="53"/>
    <x v="6"/>
    <n v="2"/>
    <n v="0"/>
    <n v="2"/>
    <n v="20"/>
    <n v="2"/>
    <n v="0"/>
    <n v="12801"/>
    <n v="783"/>
    <n v="139"/>
    <n v="12827"/>
    <n v="20910.600000000002"/>
    <n v="1372.7999999999997"/>
  </r>
  <r>
    <s v="SA"/>
    <x v="54"/>
    <x v="7"/>
    <n v="0"/>
    <n v="0"/>
    <n v="0"/>
    <n v="461"/>
    <n v="96"/>
    <n v="0"/>
    <n v="3392"/>
    <n v="166"/>
    <n v="38"/>
    <n v="3949"/>
    <n v="3163.6000000000004"/>
    <n v="195.79999999999995"/>
  </r>
  <r>
    <s v="SA"/>
    <x v="54"/>
    <x v="12"/>
    <n v="0"/>
    <n v="0"/>
    <n v="0"/>
    <n v="161"/>
    <n v="37"/>
    <n v="0"/>
    <n v="1298"/>
    <n v="119"/>
    <n v="14"/>
    <n v="1496"/>
    <n v="5239.3999999999996"/>
    <n v="241.00000000000003"/>
  </r>
  <r>
    <s v="SA"/>
    <x v="54"/>
    <x v="0"/>
    <n v="30"/>
    <n v="0"/>
    <n v="6"/>
    <n v="2216"/>
    <n v="701"/>
    <n v="0"/>
    <n v="19312"/>
    <n v="849"/>
    <n v="193"/>
    <n v="22265"/>
    <n v="59772.000000000007"/>
    <n v="3885.7999999999997"/>
  </r>
  <r>
    <s v="SA"/>
    <x v="54"/>
    <x v="14"/>
    <n v="0"/>
    <n v="0"/>
    <n v="0"/>
    <n v="32"/>
    <n v="19"/>
    <n v="0"/>
    <n v="708"/>
    <n v="107"/>
    <n v="9"/>
    <n v="759"/>
    <n v="3007.6"/>
    <n v="409.00000000000006"/>
  </r>
  <r>
    <s v="SA"/>
    <x v="55"/>
    <x v="10"/>
    <n v="0"/>
    <n v="0"/>
    <n v="0"/>
    <n v="7"/>
    <n v="1"/>
    <n v="0"/>
    <n v="6499.5029308323556"/>
    <n v="345"/>
    <n v="32"/>
    <n v="6508"/>
    <n v="26683.9"/>
    <n v="1409.2000000000003"/>
  </r>
  <r>
    <s v="SA"/>
    <x v="55"/>
    <x v="16"/>
    <n v="1"/>
    <n v="0"/>
    <n v="0"/>
    <n v="1"/>
    <n v="0"/>
    <n v="0"/>
    <n v="662.1594372801876"/>
    <n v="25"/>
    <n v="3"/>
    <n v="664"/>
    <n v="2831.5"/>
    <n v="848.59999999999991"/>
  </r>
  <r>
    <s v="SA"/>
    <x v="55"/>
    <x v="0"/>
    <n v="0"/>
    <n v="0"/>
    <n v="0"/>
    <n v="0"/>
    <n v="0"/>
    <n v="0"/>
    <n v="848.253223915592"/>
    <n v="51"/>
    <n v="3"/>
    <n v="848"/>
    <n v="1396.3000000000002"/>
    <n v="364"/>
  </r>
  <r>
    <s v="SA"/>
    <x v="55"/>
    <x v="1"/>
    <n v="0"/>
    <n v="0"/>
    <n v="0"/>
    <n v="0"/>
    <n v="0"/>
    <n v="0"/>
    <n v="308.08440797186404"/>
    <n v="16"/>
    <n v="0"/>
    <n v="308"/>
    <n v="1130.9000000000001"/>
    <n v="72.8"/>
  </r>
  <r>
    <s v="SA"/>
    <x v="56"/>
    <x v="0"/>
    <n v="145"/>
    <n v="0"/>
    <n v="7"/>
    <n v="4534"/>
    <n v="1168"/>
    <n v="0"/>
    <n v="19080"/>
    <n v="853"/>
    <n v="156"/>
    <n v="24934"/>
    <n v="59755.5"/>
    <n v="4014.2999999999997"/>
  </r>
  <r>
    <s v="SA"/>
    <x v="56"/>
    <x v="5"/>
    <n v="6"/>
    <n v="0"/>
    <n v="0"/>
    <n v="143"/>
    <n v="42"/>
    <n v="0"/>
    <n v="499"/>
    <n v="22"/>
    <n v="1"/>
    <n v="690"/>
    <n v="2891.2000000000003"/>
    <n v="595.40000000000009"/>
  </r>
  <r>
    <s v="SA"/>
    <x v="57"/>
    <x v="10"/>
    <n v="2"/>
    <n v="0"/>
    <n v="0"/>
    <n v="45"/>
    <n v="4"/>
    <n v="0"/>
    <n v="18170"/>
    <n v="1064"/>
    <n v="87"/>
    <n v="18221"/>
    <n v="30595.500000000007"/>
    <n v="2001.2999999999997"/>
  </r>
  <r>
    <s v="SA"/>
    <x v="57"/>
    <x v="16"/>
    <n v="1"/>
    <n v="0"/>
    <n v="0"/>
    <n v="13"/>
    <n v="0"/>
    <n v="1"/>
    <n v="2723"/>
    <n v="207"/>
    <n v="9"/>
    <n v="2738"/>
    <n v="28616.9"/>
    <n v="1498.3"/>
  </r>
  <r>
    <s v="SA"/>
    <x v="57"/>
    <x v="6"/>
    <n v="0"/>
    <n v="0"/>
    <n v="0"/>
    <n v="1"/>
    <n v="0"/>
    <n v="0"/>
    <n v="1136"/>
    <n v="77"/>
    <n v="8"/>
    <n v="1137"/>
    <n v="1818.8"/>
    <n v="352.90000000000003"/>
  </r>
  <r>
    <s v="SA"/>
    <x v="57"/>
    <x v="0"/>
    <n v="0"/>
    <n v="0"/>
    <n v="0"/>
    <n v="5"/>
    <n v="0"/>
    <n v="0"/>
    <n v="1740"/>
    <n v="87"/>
    <n v="1"/>
    <n v="1745"/>
    <n v="1517.3000000000002"/>
    <n v="277.2"/>
  </r>
  <r>
    <s v="SA"/>
    <x v="58"/>
    <x v="7"/>
    <n v="16"/>
    <n v="0"/>
    <n v="1"/>
    <n v="988.29106280193196"/>
    <n v="577.213250517598"/>
    <n v="0"/>
    <n v="6856.5993788819878"/>
    <n v="289.7377501725328"/>
    <n v="80"/>
    <n v="8440"/>
    <n v="5656.7"/>
    <n v="543.5"/>
  </r>
  <r>
    <s v="SA"/>
    <x v="58"/>
    <x v="0"/>
    <n v="151"/>
    <n v="0"/>
    <n v="5"/>
    <n v="6237.9082125603854"/>
    <n v="2874.4140786749481"/>
    <n v="0"/>
    <n v="38443.105590062114"/>
    <n v="1564.804692891649"/>
    <n v="408"/>
    <n v="47711"/>
    <n v="58039.700000000004"/>
    <n v="4167.1000000000004"/>
  </r>
  <r>
    <s v="SA"/>
    <x v="58"/>
    <x v="5"/>
    <n v="10"/>
    <n v="0"/>
    <n v="0"/>
    <n v="659.80072463768101"/>
    <n v="263.3726708074534"/>
    <n v="0"/>
    <n v="3052.2950310559008"/>
    <n v="131.45755693581779"/>
    <n v="21"/>
    <n v="3984"/>
    <n v="9451.7999999999993"/>
    <n v="970.79999999999984"/>
  </r>
  <r>
    <s v="SA"/>
    <x v="59"/>
    <x v="16"/>
    <n v="0"/>
    <n v="0"/>
    <n v="0"/>
    <n v="0"/>
    <n v="0"/>
    <n v="0"/>
    <n v="773"/>
    <n v="26"/>
    <n v="9"/>
    <n v="773"/>
    <n v="3641.2999999999997"/>
    <n v="177.7"/>
  </r>
  <r>
    <s v="SA"/>
    <x v="59"/>
    <x v="6"/>
    <n v="0"/>
    <n v="0"/>
    <n v="0"/>
    <n v="2"/>
    <n v="2"/>
    <n v="0"/>
    <n v="7027"/>
    <n v="669"/>
    <n v="53"/>
    <n v="7031"/>
    <n v="18641.599999999999"/>
    <n v="1448.9999999999998"/>
  </r>
  <r>
    <s v="SA"/>
    <x v="60"/>
    <x v="7"/>
    <n v="47"/>
    <n v="0"/>
    <n v="5"/>
    <n v="1006"/>
    <n v="288"/>
    <n v="0"/>
    <n v="6283"/>
    <n v="394"/>
    <n v="55"/>
    <n v="7629"/>
    <n v="7665.7000000000007"/>
    <n v="757.69999999999993"/>
  </r>
  <r>
    <s v="SA"/>
    <x v="60"/>
    <x v="0"/>
    <n v="153"/>
    <n v="0"/>
    <n v="6"/>
    <n v="2739"/>
    <n v="1365"/>
    <n v="0"/>
    <n v="20123"/>
    <n v="1313"/>
    <n v="192"/>
    <n v="24386"/>
    <n v="66153"/>
    <n v="4245.3"/>
  </r>
  <r>
    <s v="SA"/>
    <x v="82"/>
    <x v="21"/>
    <n v="0"/>
    <n v="0"/>
    <n v="0"/>
    <n v="0"/>
    <n v="0"/>
    <n v="0"/>
    <n v="0"/>
    <n v="0"/>
    <n v="0"/>
    <n v="1041"/>
    <n v="22682.399999999998"/>
    <n v="800.80000000000007"/>
  </r>
  <r>
    <s v="SA"/>
    <x v="83"/>
    <x v="0"/>
    <n v="0"/>
    <n v="0"/>
    <n v="0"/>
    <n v="0"/>
    <n v="0"/>
    <n v="0"/>
    <n v="2069"/>
    <n v="27"/>
    <n v="4"/>
    <n v="2069"/>
    <n v="13520.9"/>
    <n v="972.39999999999986"/>
  </r>
  <r>
    <s v="SA"/>
    <x v="84"/>
    <x v="6"/>
    <n v="0"/>
    <n v="0"/>
    <n v="0"/>
    <n v="0"/>
    <n v="0"/>
    <n v="0"/>
    <n v="5390"/>
    <n v="157"/>
    <n v="213"/>
    <n v="5390"/>
    <n v="8032.4000000000005"/>
    <n v="769.60000000000014"/>
  </r>
  <r>
    <s v="SA"/>
    <x v="85"/>
    <x v="5"/>
    <n v="0"/>
    <n v="0"/>
    <n v="0"/>
    <n v="0"/>
    <n v="0"/>
    <n v="0"/>
    <n v="0"/>
    <n v="0"/>
    <n v="0"/>
    <n v="0"/>
    <n v="0"/>
    <n v="0"/>
  </r>
  <r>
    <s v="SA"/>
    <x v="88"/>
    <x v="1"/>
    <n v="0"/>
    <n v="0"/>
    <n v="0"/>
    <n v="0"/>
    <n v="0"/>
    <n v="0"/>
    <n v="18327"/>
    <n v="498"/>
    <n v="90"/>
    <n v="18327"/>
    <n v="48066.000000000007"/>
    <n v="4033.5999999999995"/>
  </r>
  <r>
    <s v="SA"/>
    <x v="90"/>
    <x v="7"/>
    <n v="0"/>
    <n v="0"/>
    <n v="0"/>
    <n v="0"/>
    <n v="0"/>
    <n v="0"/>
    <n v="7004"/>
    <n v="81"/>
    <n v="221"/>
    <n v="7004"/>
    <n v="7342.4000000000005"/>
    <n v="598"/>
  </r>
  <r>
    <s v="SA"/>
    <x v="91"/>
    <x v="1"/>
    <n v="0"/>
    <n v="0"/>
    <n v="0"/>
    <n v="0"/>
    <n v="0"/>
    <n v="0"/>
    <n v="14500"/>
    <n v="286"/>
    <n v="43"/>
    <n v="14500"/>
    <n v="35533.4"/>
    <n v="3940.3999999999996"/>
  </r>
  <r>
    <s v="SA"/>
    <x v="92"/>
    <x v="1"/>
    <n v="0"/>
    <n v="0"/>
    <n v="0"/>
    <n v="0"/>
    <n v="0"/>
    <n v="0"/>
    <n v="16960"/>
    <n v="258"/>
    <n v="18"/>
    <n v="16960"/>
    <n v="36104.9"/>
    <n v="3792.0000000000009"/>
  </r>
  <r>
    <s v="SA"/>
    <x v="93"/>
    <x v="0"/>
    <n v="0"/>
    <n v="0"/>
    <n v="0"/>
    <n v="0"/>
    <n v="0"/>
    <n v="0"/>
    <n v="6624"/>
    <n v="201"/>
    <n v="82"/>
    <n v="6624"/>
    <n v="26052"/>
    <n v="2293.2000000000003"/>
  </r>
  <r>
    <s v="SA"/>
    <x v="94"/>
    <x v="1"/>
    <n v="0"/>
    <n v="0"/>
    <n v="0"/>
    <n v="0"/>
    <n v="0"/>
    <n v="0"/>
    <n v="17771"/>
    <n v="181"/>
    <n v="29"/>
    <n v="17771"/>
    <n v="26090.000000000004"/>
    <n v="3490.3999999999996"/>
  </r>
  <r>
    <s v="SA"/>
    <x v="95"/>
    <x v="5"/>
    <n v="0"/>
    <n v="0"/>
    <n v="0"/>
    <n v="0"/>
    <n v="0"/>
    <n v="0"/>
    <n v="0"/>
    <n v="0"/>
    <n v="0"/>
    <n v="0"/>
    <n v="0"/>
    <n v="0"/>
  </r>
  <r>
    <s v="SA"/>
    <x v="96"/>
    <x v="5"/>
    <n v="0"/>
    <n v="0"/>
    <n v="0"/>
    <n v="0"/>
    <n v="0"/>
    <n v="0"/>
    <n v="0"/>
    <n v="0"/>
    <n v="0"/>
    <n v="0"/>
    <n v="0"/>
    <n v="0"/>
  </r>
  <r>
    <s v="SA"/>
    <x v="87"/>
    <x v="5"/>
    <n v="0"/>
    <n v="0"/>
    <n v="0"/>
    <n v="0"/>
    <n v="0"/>
    <n v="0"/>
    <n v="0"/>
    <n v="0"/>
    <n v="0"/>
    <n v="0"/>
    <n v="0"/>
    <n v="0"/>
  </r>
  <r>
    <s v="SA"/>
    <x v="98"/>
    <x v="1"/>
    <n v="0"/>
    <n v="0"/>
    <n v="0"/>
    <n v="0"/>
    <n v="0"/>
    <n v="0"/>
    <n v="3983"/>
    <n v="81"/>
    <n v="9"/>
    <n v="3983"/>
    <n v="29580.1"/>
    <n v="2080.1999999999998"/>
  </r>
  <r>
    <s v="SA"/>
    <x v="99"/>
    <x v="0"/>
    <n v="0"/>
    <n v="0"/>
    <n v="0"/>
    <n v="0"/>
    <n v="0"/>
    <n v="0"/>
    <n v="4909"/>
    <n v="49"/>
    <n v="59"/>
    <n v="4909"/>
    <n v="13400.399999999998"/>
    <n v="1367.6000000000001"/>
  </r>
  <r>
    <s v="SA"/>
    <x v="100"/>
    <x v="1"/>
    <n v="0"/>
    <n v="0"/>
    <n v="0"/>
    <n v="0"/>
    <n v="0"/>
    <n v="0"/>
    <n v="13289"/>
    <n v="215"/>
    <n v="29"/>
    <n v="13289"/>
    <n v="32050"/>
    <n v="4190.7999999999993"/>
  </r>
  <r>
    <s v="SA"/>
    <x v="103"/>
    <x v="2"/>
    <n v="0"/>
    <n v="0"/>
    <n v="0"/>
    <n v="0"/>
    <n v="0"/>
    <n v="0"/>
    <n v="0"/>
    <n v="148"/>
    <n v="96"/>
    <n v="8270"/>
    <n v="55938.399999999987"/>
    <n v="4150.8"/>
  </r>
  <r>
    <s v="SA"/>
    <x v="103"/>
    <x v="4"/>
    <n v="0"/>
    <n v="0"/>
    <n v="0"/>
    <n v="0"/>
    <n v="0"/>
    <n v="0"/>
    <n v="0"/>
    <n v="60"/>
    <n v="37"/>
    <n v="2380"/>
    <n v="8150.2"/>
    <n v="603.6"/>
  </r>
  <r>
    <s v="SA"/>
    <x v="103"/>
    <x v="3"/>
    <n v="0"/>
    <n v="0"/>
    <n v="0"/>
    <n v="0"/>
    <n v="0"/>
    <n v="0"/>
    <n v="0"/>
    <n v="36"/>
    <n v="26"/>
    <n v="2566"/>
    <n v="9926.4"/>
    <n v="504.8"/>
  </r>
  <r>
    <s v="SA"/>
    <x v="102"/>
    <x v="6"/>
    <n v="5142"/>
    <n v="0"/>
    <n v="10505"/>
    <n v="40382"/>
    <n v="68754"/>
    <n v="2248"/>
    <n v="28491"/>
    <n v="0"/>
    <n v="0"/>
    <n v="155522"/>
    <n v="87870.199999999983"/>
    <n v="5715.4000000000005"/>
  </r>
  <r>
    <s v="SA"/>
    <x v="102"/>
    <x v="0"/>
    <n v="14570"/>
    <n v="0"/>
    <n v="18555"/>
    <n v="147296"/>
    <n v="246464"/>
    <n v="12702"/>
    <n v="98633"/>
    <n v="0"/>
    <n v="0"/>
    <n v="538220"/>
    <n v="252285.4"/>
    <n v="16410.099999999999"/>
  </r>
  <r>
    <s v="SA"/>
    <x v="102"/>
    <x v="1"/>
    <n v="6495"/>
    <n v="0"/>
    <n v="9209"/>
    <n v="42863"/>
    <n v="72820"/>
    <n v="3960"/>
    <n v="30341"/>
    <n v="0"/>
    <n v="0"/>
    <n v="165688"/>
    <n v="84137.4"/>
    <n v="5473.2"/>
  </r>
  <r>
    <s v="SU"/>
    <x v="0"/>
    <x v="0"/>
    <n v="13"/>
    <n v="0"/>
    <n v="4"/>
    <n v="4873"/>
    <n v="1009"/>
    <n v="0"/>
    <n v="19707"/>
    <n v="1100"/>
    <n v="345"/>
    <n v="25606"/>
    <n v="46993.299999999996"/>
    <n v="3538.2999999999993"/>
  </r>
  <r>
    <s v="SU"/>
    <x v="1"/>
    <x v="0"/>
    <n v="1"/>
    <n v="0"/>
    <n v="2"/>
    <n v="1044"/>
    <n v="314"/>
    <n v="0"/>
    <n v="12810"/>
    <n v="488"/>
    <n v="181"/>
    <n v="14171"/>
    <n v="22800.400000000001"/>
    <n v="2123.6999999999998"/>
  </r>
  <r>
    <s v="SU"/>
    <x v="2"/>
    <x v="0"/>
    <n v="0"/>
    <n v="0"/>
    <n v="5"/>
    <n v="631"/>
    <n v="185"/>
    <n v="0"/>
    <n v="7269"/>
    <n v="394"/>
    <n v="55"/>
    <n v="8090"/>
    <n v="29485.9"/>
    <n v="1553.4"/>
  </r>
  <r>
    <s v="SU"/>
    <x v="2"/>
    <x v="1"/>
    <n v="0"/>
    <n v="0"/>
    <n v="0"/>
    <n v="77"/>
    <n v="17"/>
    <n v="0"/>
    <n v="862"/>
    <n v="85"/>
    <n v="7"/>
    <n v="956"/>
    <n v="1510.8000000000002"/>
    <n v="834.69999999999982"/>
  </r>
  <r>
    <s v="SU"/>
    <x v="3"/>
    <x v="0"/>
    <n v="21"/>
    <n v="0"/>
    <n v="21"/>
    <n v="9508"/>
    <n v="1953"/>
    <n v="0"/>
    <n v="50542"/>
    <n v="1883"/>
    <n v="645"/>
    <n v="62045"/>
    <n v="71054.200000000012"/>
    <n v="5477"/>
  </r>
  <r>
    <s v="SU"/>
    <x v="3"/>
    <x v="3"/>
    <n v="0"/>
    <n v="0"/>
    <n v="1"/>
    <n v="178"/>
    <n v="40"/>
    <n v="0"/>
    <n v="1297"/>
    <n v="83"/>
    <n v="13"/>
    <n v="1516"/>
    <n v="2152.6"/>
    <n v="778.00000000000011"/>
  </r>
  <r>
    <s v="SU"/>
    <x v="4"/>
    <x v="0"/>
    <n v="64"/>
    <n v="0"/>
    <n v="15"/>
    <n v="7670"/>
    <n v="1921"/>
    <n v="0"/>
    <n v="53052"/>
    <n v="2625"/>
    <n v="766"/>
    <n v="62722"/>
    <n v="116249.60000000001"/>
    <n v="8334"/>
  </r>
  <r>
    <s v="SU"/>
    <x v="5"/>
    <x v="0"/>
    <n v="11"/>
    <n v="0"/>
    <n v="3"/>
    <n v="3367"/>
    <n v="848"/>
    <n v="1"/>
    <n v="29712"/>
    <n v="1656"/>
    <n v="566"/>
    <n v="33942"/>
    <n v="70239.5"/>
    <n v="5251.5999999999995"/>
  </r>
  <r>
    <s v="SU"/>
    <x v="6"/>
    <x v="0"/>
    <n v="2"/>
    <n v="0"/>
    <n v="2"/>
    <n v="846"/>
    <n v="266"/>
    <n v="0"/>
    <n v="9919"/>
    <n v="317"/>
    <n v="152"/>
    <n v="11035"/>
    <n v="17584.8"/>
    <n v="1421.4"/>
  </r>
  <r>
    <s v="SU"/>
    <x v="7"/>
    <x v="0"/>
    <n v="24"/>
    <n v="0"/>
    <n v="10"/>
    <n v="2626"/>
    <n v="552"/>
    <n v="0"/>
    <n v="14514"/>
    <n v="726"/>
    <n v="86"/>
    <n v="17726"/>
    <n v="47072.800000000003"/>
    <n v="4027.8000000000006"/>
  </r>
  <r>
    <s v="SU"/>
    <x v="8"/>
    <x v="0"/>
    <n v="56"/>
    <n v="0"/>
    <n v="6"/>
    <n v="5276"/>
    <n v="1035"/>
    <n v="0"/>
    <n v="13925"/>
    <n v="704"/>
    <n v="166"/>
    <n v="20298"/>
    <n v="52224.2"/>
    <n v="4026.0000000000005"/>
  </r>
  <r>
    <s v="SU"/>
    <x v="9"/>
    <x v="0"/>
    <n v="52"/>
    <n v="0"/>
    <n v="3"/>
    <n v="1669"/>
    <n v="726"/>
    <n v="0"/>
    <n v="17521"/>
    <n v="819"/>
    <n v="425"/>
    <n v="19971"/>
    <n v="27757.599999999999"/>
    <n v="3056.6"/>
  </r>
  <r>
    <s v="SU"/>
    <x v="10"/>
    <x v="0"/>
    <n v="91"/>
    <n v="0"/>
    <n v="12"/>
    <n v="9675"/>
    <n v="2795"/>
    <n v="1"/>
    <n v="41258"/>
    <n v="2227"/>
    <n v="738"/>
    <n v="53832"/>
    <n v="99314.200000000012"/>
    <n v="6801.4999999999991"/>
  </r>
  <r>
    <s v="SU"/>
    <x v="11"/>
    <x v="0"/>
    <n v="89"/>
    <n v="0"/>
    <n v="17"/>
    <n v="7152"/>
    <n v="2582"/>
    <n v="0"/>
    <n v="58396"/>
    <n v="2811"/>
    <n v="626"/>
    <n v="68236"/>
    <n v="77567"/>
    <n v="5942.3"/>
  </r>
  <r>
    <s v="SU"/>
    <x v="11"/>
    <x v="5"/>
    <n v="3"/>
    <n v="0"/>
    <n v="0"/>
    <n v="400"/>
    <n v="161"/>
    <n v="0"/>
    <n v="3872"/>
    <n v="232"/>
    <n v="33"/>
    <n v="4436"/>
    <n v="9786.6"/>
    <n v="1192.3"/>
  </r>
  <r>
    <s v="SU"/>
    <x v="11"/>
    <x v="3"/>
    <n v="6"/>
    <n v="0"/>
    <n v="1"/>
    <n v="353"/>
    <n v="110"/>
    <n v="0"/>
    <n v="3269"/>
    <n v="196"/>
    <n v="19"/>
    <n v="3739"/>
    <n v="4232.3999999999996"/>
    <n v="864.99999999999989"/>
  </r>
  <r>
    <s v="SU"/>
    <x v="12"/>
    <x v="0"/>
    <n v="259"/>
    <n v="0"/>
    <n v="14"/>
    <n v="13086"/>
    <n v="3250"/>
    <n v="1"/>
    <n v="84426"/>
    <n v="4416"/>
    <n v="934"/>
    <n v="101036"/>
    <n v="112600.20000000001"/>
    <n v="8244.1"/>
  </r>
  <r>
    <s v="SU"/>
    <x v="13"/>
    <x v="0"/>
    <n v="11"/>
    <n v="0"/>
    <n v="11"/>
    <n v="10145"/>
    <n v="5346"/>
    <n v="0"/>
    <n v="58249"/>
    <n v="2797"/>
    <n v="782"/>
    <n v="73762"/>
    <n v="98748.799999999988"/>
    <n v="7228.6"/>
  </r>
  <r>
    <s v="SU"/>
    <x v="14"/>
    <x v="0"/>
    <n v="2"/>
    <n v="0"/>
    <n v="1"/>
    <n v="696"/>
    <n v="453"/>
    <n v="1"/>
    <n v="4789"/>
    <n v="274"/>
    <n v="35"/>
    <n v="5942"/>
    <n v="28740"/>
    <n v="1735.4"/>
  </r>
  <r>
    <s v="SU"/>
    <x v="15"/>
    <x v="0"/>
    <n v="1579"/>
    <n v="0"/>
    <n v="15"/>
    <n v="10442"/>
    <n v="3215"/>
    <n v="1"/>
    <n v="47209"/>
    <n v="2114"/>
    <n v="594"/>
    <n v="62461"/>
    <n v="77121"/>
    <n v="6513.2999999999993"/>
  </r>
  <r>
    <s v="SU"/>
    <x v="15"/>
    <x v="5"/>
    <n v="92"/>
    <n v="0"/>
    <n v="1"/>
    <n v="664"/>
    <n v="194"/>
    <n v="1"/>
    <n v="3064"/>
    <n v="185"/>
    <n v="23"/>
    <n v="4016"/>
    <n v="12993.2"/>
    <n v="1206.8999999999999"/>
  </r>
  <r>
    <s v="SU"/>
    <x v="16"/>
    <x v="0"/>
    <n v="0"/>
    <n v="0"/>
    <n v="0"/>
    <n v="6"/>
    <n v="0"/>
    <n v="0"/>
    <n v="2255"/>
    <n v="82"/>
    <n v="11"/>
    <n v="2261"/>
    <n v="11676.400000000001"/>
    <n v="1164.2"/>
  </r>
  <r>
    <s v="SU"/>
    <x v="16"/>
    <x v="1"/>
    <n v="0"/>
    <n v="0"/>
    <n v="0"/>
    <n v="2"/>
    <n v="0"/>
    <n v="0"/>
    <n v="3806"/>
    <n v="167"/>
    <n v="14"/>
    <n v="3808"/>
    <n v="9871.6"/>
    <n v="719.7"/>
  </r>
  <r>
    <s v="SU"/>
    <x v="17"/>
    <x v="0"/>
    <n v="67"/>
    <n v="0"/>
    <n v="10"/>
    <n v="5691"/>
    <n v="853"/>
    <n v="0"/>
    <n v="24361"/>
    <n v="1122"/>
    <n v="383"/>
    <n v="30982"/>
    <n v="55557.600000000006"/>
    <n v="3884.9999999999991"/>
  </r>
  <r>
    <s v="SU"/>
    <x v="17"/>
    <x v="1"/>
    <n v="0"/>
    <n v="0"/>
    <n v="1"/>
    <n v="359"/>
    <n v="30"/>
    <n v="1"/>
    <n v="1378"/>
    <n v="68"/>
    <n v="11"/>
    <n v="1769"/>
    <n v="3192"/>
    <n v="1052.2"/>
  </r>
  <r>
    <s v="SU"/>
    <x v="18"/>
    <x v="0"/>
    <n v="3059"/>
    <n v="0"/>
    <n v="204"/>
    <n v="12868"/>
    <n v="5667"/>
    <n v="0"/>
    <n v="72441"/>
    <n v="4146"/>
    <n v="1015"/>
    <n v="94239"/>
    <n v="121062.39999999999"/>
    <n v="8465.9"/>
  </r>
  <r>
    <s v="SU"/>
    <x v="19"/>
    <x v="0"/>
    <n v="0"/>
    <n v="0"/>
    <n v="2"/>
    <n v="1134"/>
    <n v="366"/>
    <n v="0"/>
    <n v="3728"/>
    <n v="184"/>
    <n v="17"/>
    <n v="5230"/>
    <n v="31284.600000000002"/>
    <n v="2129.4"/>
  </r>
  <r>
    <s v="SU"/>
    <x v="20"/>
    <x v="6"/>
    <n v="2"/>
    <n v="0"/>
    <n v="0"/>
    <n v="4"/>
    <n v="0"/>
    <n v="0"/>
    <n v="50443"/>
    <n v="3585"/>
    <n v="532"/>
    <n v="50449"/>
    <n v="50622"/>
    <n v="3983.4000000000005"/>
  </r>
  <r>
    <s v="SU"/>
    <x v="20"/>
    <x v="1"/>
    <n v="0"/>
    <n v="0"/>
    <n v="0"/>
    <n v="0"/>
    <n v="0"/>
    <n v="0"/>
    <n v="1252"/>
    <n v="82"/>
    <n v="6"/>
    <n v="1252"/>
    <n v="1520"/>
    <n v="579.1"/>
  </r>
  <r>
    <s v="SU"/>
    <x v="21"/>
    <x v="2"/>
    <n v="0"/>
    <n v="0"/>
    <n v="1"/>
    <n v="179"/>
    <n v="61"/>
    <n v="1"/>
    <n v="1467"/>
    <n v="92"/>
    <n v="10"/>
    <n v="1709"/>
    <n v="2254.8000000000002"/>
    <n v="852.8"/>
  </r>
  <r>
    <s v="SU"/>
    <x v="21"/>
    <x v="0"/>
    <n v="63"/>
    <n v="0"/>
    <n v="16"/>
    <n v="9213"/>
    <n v="2786"/>
    <n v="1"/>
    <n v="65444"/>
    <n v="3154"/>
    <n v="607"/>
    <n v="77523"/>
    <n v="83213.2"/>
    <n v="6003.8"/>
  </r>
  <r>
    <s v="SU"/>
    <x v="21"/>
    <x v="5"/>
    <n v="5"/>
    <n v="0"/>
    <n v="2"/>
    <n v="471"/>
    <n v="149"/>
    <n v="0"/>
    <n v="3691"/>
    <n v="164"/>
    <n v="48"/>
    <n v="4318"/>
    <n v="10481.200000000001"/>
    <n v="1111.9000000000001"/>
  </r>
  <r>
    <s v="SU"/>
    <x v="22"/>
    <x v="7"/>
    <n v="28"/>
    <n v="0"/>
    <n v="1"/>
    <n v="870"/>
    <n v="286"/>
    <n v="0"/>
    <n v="6819"/>
    <n v="282"/>
    <n v="55"/>
    <n v="8004"/>
    <n v="10744.4"/>
    <n v="634.1"/>
  </r>
  <r>
    <s v="SU"/>
    <x v="22"/>
    <x v="0"/>
    <n v="118"/>
    <n v="0"/>
    <n v="12"/>
    <n v="3088"/>
    <n v="1156"/>
    <n v="0"/>
    <n v="25948"/>
    <n v="1117"/>
    <n v="195"/>
    <n v="30322"/>
    <n v="53779.700000000012"/>
    <n v="4226.3999999999996"/>
  </r>
  <r>
    <s v="SU"/>
    <x v="23"/>
    <x v="8"/>
    <n v="0"/>
    <n v="0"/>
    <n v="0"/>
    <n v="90"/>
    <n v="14"/>
    <n v="0"/>
    <n v="410"/>
    <n v="34"/>
    <n v="5"/>
    <n v="514"/>
    <n v="14671"/>
    <n v="560.09999999999991"/>
  </r>
  <r>
    <s v="SU"/>
    <x v="23"/>
    <x v="0"/>
    <n v="14"/>
    <n v="0"/>
    <n v="13"/>
    <n v="7196"/>
    <n v="1314"/>
    <n v="0"/>
    <n v="29268"/>
    <n v="1304"/>
    <n v="403"/>
    <n v="37805"/>
    <n v="65321.8"/>
    <n v="4758.2"/>
  </r>
  <r>
    <s v="SU"/>
    <x v="24"/>
    <x v="0"/>
    <n v="2"/>
    <n v="0"/>
    <n v="0"/>
    <n v="35"/>
    <n v="12"/>
    <n v="0"/>
    <n v="12494"/>
    <n v="509"/>
    <n v="312"/>
    <n v="12543"/>
    <n v="30017.800000000003"/>
    <n v="2788.8"/>
  </r>
  <r>
    <s v="SU"/>
    <x v="24"/>
    <x v="1"/>
    <n v="0"/>
    <n v="0"/>
    <n v="0"/>
    <n v="16"/>
    <n v="5"/>
    <n v="0"/>
    <n v="9855"/>
    <n v="389"/>
    <n v="108"/>
    <n v="9876"/>
    <n v="19487"/>
    <n v="2276.7000000000003"/>
  </r>
  <r>
    <s v="SU"/>
    <x v="25"/>
    <x v="0"/>
    <n v="0"/>
    <n v="0"/>
    <n v="0"/>
    <n v="27"/>
    <n v="2"/>
    <n v="0"/>
    <n v="1352"/>
    <n v="53"/>
    <n v="4"/>
    <n v="1381"/>
    <n v="4171.2"/>
    <n v="278.39999999999998"/>
  </r>
  <r>
    <s v="SU"/>
    <x v="25"/>
    <x v="1"/>
    <n v="2"/>
    <n v="0"/>
    <n v="1"/>
    <n v="186"/>
    <n v="17"/>
    <n v="0"/>
    <n v="7054"/>
    <n v="205"/>
    <n v="31"/>
    <n v="7260"/>
    <n v="36225.800000000003"/>
    <n v="2701.6000000000004"/>
  </r>
  <r>
    <s v="SU"/>
    <x v="26"/>
    <x v="7"/>
    <n v="40"/>
    <n v="0"/>
    <n v="7"/>
    <n v="452"/>
    <n v="185"/>
    <n v="0"/>
    <n v="3830"/>
    <n v="195"/>
    <n v="90"/>
    <n v="4514"/>
    <n v="15268.400000000001"/>
    <n v="878.3"/>
  </r>
  <r>
    <s v="SU"/>
    <x v="26"/>
    <x v="0"/>
    <n v="1000"/>
    <n v="0"/>
    <n v="89"/>
    <n v="6970"/>
    <n v="2467"/>
    <n v="0"/>
    <n v="58797"/>
    <n v="2700"/>
    <n v="828"/>
    <n v="69323"/>
    <n v="71698.399999999994"/>
    <n v="5496.2000000000007"/>
  </r>
  <r>
    <s v="SU"/>
    <x v="26"/>
    <x v="5"/>
    <n v="71"/>
    <n v="0"/>
    <n v="4"/>
    <n v="451"/>
    <n v="137"/>
    <n v="0"/>
    <n v="4169"/>
    <n v="174"/>
    <n v="49"/>
    <n v="4832"/>
    <n v="6702"/>
    <n v="855.8"/>
  </r>
  <r>
    <s v="SU"/>
    <x v="27"/>
    <x v="7"/>
    <n v="5"/>
    <n v="0"/>
    <n v="1"/>
    <n v="1277"/>
    <n v="372"/>
    <n v="0"/>
    <n v="7408"/>
    <n v="384"/>
    <n v="59"/>
    <n v="9063"/>
    <n v="28257.4"/>
    <n v="1460.4"/>
  </r>
  <r>
    <s v="SU"/>
    <x v="27"/>
    <x v="9"/>
    <n v="2"/>
    <n v="0"/>
    <n v="0"/>
    <n v="442"/>
    <n v="145"/>
    <n v="0"/>
    <n v="3680"/>
    <n v="165"/>
    <n v="36"/>
    <n v="4269"/>
    <n v="15296.6"/>
    <n v="1096.8999999999999"/>
  </r>
  <r>
    <s v="SU"/>
    <x v="27"/>
    <x v="0"/>
    <n v="17"/>
    <n v="0"/>
    <n v="3"/>
    <n v="3654"/>
    <n v="877"/>
    <n v="0"/>
    <n v="23295"/>
    <n v="1008"/>
    <n v="138"/>
    <n v="27846"/>
    <n v="49259.600000000006"/>
    <n v="3701.2000000000003"/>
  </r>
  <r>
    <s v="SU"/>
    <x v="28"/>
    <x v="0"/>
    <n v="5"/>
    <n v="0"/>
    <n v="4"/>
    <n v="1283"/>
    <n v="249"/>
    <n v="0"/>
    <n v="6389"/>
    <n v="341"/>
    <n v="84"/>
    <n v="7930"/>
    <n v="36029.4"/>
    <n v="2683.7000000000003"/>
  </r>
  <r>
    <s v="SU"/>
    <x v="29"/>
    <x v="10"/>
    <n v="0"/>
    <n v="0"/>
    <n v="0"/>
    <n v="38"/>
    <n v="0"/>
    <n v="0"/>
    <n v="305"/>
    <n v="32"/>
    <n v="5"/>
    <n v="343"/>
    <n v="2116.6"/>
    <n v="197.2"/>
  </r>
  <r>
    <s v="SU"/>
    <x v="29"/>
    <x v="11"/>
    <n v="0"/>
    <n v="0"/>
    <n v="0"/>
    <n v="131"/>
    <n v="0"/>
    <n v="0"/>
    <n v="2297"/>
    <n v="74"/>
    <n v="51"/>
    <n v="2428"/>
    <n v="4486"/>
    <n v="295.8"/>
  </r>
  <r>
    <s v="SU"/>
    <x v="29"/>
    <x v="0"/>
    <n v="0"/>
    <n v="0"/>
    <n v="0"/>
    <n v="140"/>
    <n v="9"/>
    <n v="0"/>
    <n v="1721"/>
    <n v="100"/>
    <n v="16"/>
    <n v="1870"/>
    <n v="8684.7999999999993"/>
    <n v="1080"/>
  </r>
  <r>
    <s v="SU"/>
    <x v="29"/>
    <x v="1"/>
    <n v="0"/>
    <n v="0"/>
    <n v="0"/>
    <n v="1235"/>
    <n v="1"/>
    <n v="0"/>
    <n v="16531"/>
    <n v="857"/>
    <n v="173"/>
    <n v="17767"/>
    <n v="30662.199999999997"/>
    <n v="2093.8000000000002"/>
  </r>
  <r>
    <s v="SU"/>
    <x v="30"/>
    <x v="7"/>
    <n v="141"/>
    <n v="0"/>
    <n v="6"/>
    <n v="2202"/>
    <n v="883"/>
    <n v="0"/>
    <n v="11260"/>
    <n v="500"/>
    <n v="158"/>
    <n v="14492"/>
    <n v="20775.400000000001"/>
    <n v="1560.1999999999998"/>
  </r>
  <r>
    <s v="SU"/>
    <x v="30"/>
    <x v="0"/>
    <n v="48"/>
    <n v="0"/>
    <n v="3"/>
    <n v="1057"/>
    <n v="639"/>
    <n v="0"/>
    <n v="7576"/>
    <n v="368"/>
    <n v="47"/>
    <n v="9323"/>
    <n v="21971"/>
    <n v="2513.7000000000003"/>
  </r>
  <r>
    <s v="SU"/>
    <x v="31"/>
    <x v="7"/>
    <n v="3"/>
    <n v="0"/>
    <n v="3"/>
    <n v="1181"/>
    <n v="453"/>
    <n v="0"/>
    <n v="6439"/>
    <n v="320"/>
    <n v="52"/>
    <n v="8079"/>
    <n v="8726"/>
    <n v="675.5"/>
  </r>
  <r>
    <s v="SU"/>
    <x v="31"/>
    <x v="0"/>
    <n v="9"/>
    <n v="0"/>
    <n v="6"/>
    <n v="3915"/>
    <n v="1129"/>
    <n v="0"/>
    <n v="23007"/>
    <n v="925"/>
    <n v="330"/>
    <n v="28066"/>
    <n v="37819.599999999999"/>
    <n v="3620.8999999999996"/>
  </r>
  <r>
    <s v="SU"/>
    <x v="32"/>
    <x v="6"/>
    <n v="3"/>
    <n v="0"/>
    <n v="1"/>
    <n v="146"/>
    <n v="1"/>
    <n v="0"/>
    <n v="29908"/>
    <n v="1807"/>
    <n v="261"/>
    <n v="30059"/>
    <n v="47550.2"/>
    <n v="3205.3999999999992"/>
  </r>
  <r>
    <s v="SU"/>
    <x v="32"/>
    <x v="0"/>
    <n v="1"/>
    <n v="0"/>
    <n v="0"/>
    <n v="160"/>
    <n v="5"/>
    <n v="0"/>
    <n v="27539"/>
    <n v="1503"/>
    <n v="319"/>
    <n v="27705"/>
    <n v="43034.3"/>
    <n v="3456.8"/>
  </r>
  <r>
    <s v="SU"/>
    <x v="32"/>
    <x v="1"/>
    <n v="1"/>
    <n v="0"/>
    <n v="0"/>
    <n v="58"/>
    <n v="1"/>
    <n v="0"/>
    <n v="16626"/>
    <n v="719"/>
    <n v="123"/>
    <n v="16686"/>
    <n v="22252"/>
    <n v="1349.4999999999998"/>
  </r>
  <r>
    <s v="SU"/>
    <x v="33"/>
    <x v="1"/>
    <n v="1"/>
    <n v="0"/>
    <n v="0"/>
    <n v="287"/>
    <n v="0"/>
    <n v="0"/>
    <n v="9343"/>
    <n v="307"/>
    <n v="49"/>
    <n v="9631"/>
    <n v="50686.799999999996"/>
    <n v="3827.2999999999993"/>
  </r>
  <r>
    <s v="SU"/>
    <x v="34"/>
    <x v="1"/>
    <n v="1"/>
    <n v="0"/>
    <n v="0"/>
    <n v="191"/>
    <n v="2"/>
    <n v="0"/>
    <n v="5848"/>
    <n v="249"/>
    <n v="99"/>
    <n v="6042"/>
    <n v="18021.599999999999"/>
    <n v="1537"/>
  </r>
  <r>
    <s v="SU"/>
    <x v="35"/>
    <x v="10"/>
    <n v="0"/>
    <n v="0"/>
    <n v="0"/>
    <n v="25"/>
    <n v="0"/>
    <n v="0"/>
    <n v="955"/>
    <n v="73"/>
    <n v="6"/>
    <n v="980"/>
    <n v="4724.8"/>
    <n v="236.60000000000005"/>
  </r>
  <r>
    <s v="SU"/>
    <x v="35"/>
    <x v="9"/>
    <n v="0"/>
    <n v="0"/>
    <n v="0"/>
    <n v="30"/>
    <n v="2"/>
    <n v="0"/>
    <n v="1792"/>
    <n v="111"/>
    <n v="17"/>
    <n v="1824"/>
    <n v="470.79999999999995"/>
    <n v="99.800000000000026"/>
  </r>
  <r>
    <s v="SU"/>
    <x v="35"/>
    <x v="1"/>
    <n v="5"/>
    <n v="0"/>
    <n v="1"/>
    <n v="281"/>
    <n v="3"/>
    <n v="0"/>
    <n v="7595"/>
    <n v="377"/>
    <n v="106"/>
    <n v="7885"/>
    <n v="15849.8"/>
    <n v="1222.3"/>
  </r>
  <r>
    <s v="SU"/>
    <x v="36"/>
    <x v="7"/>
    <n v="4"/>
    <n v="0"/>
    <n v="2"/>
    <n v="1118"/>
    <n v="227"/>
    <n v="0"/>
    <n v="5676"/>
    <n v="314"/>
    <n v="45"/>
    <n v="7027"/>
    <n v="13983.2"/>
    <n v="1122.5"/>
  </r>
  <r>
    <s v="SU"/>
    <x v="36"/>
    <x v="12"/>
    <n v="0"/>
    <n v="0"/>
    <n v="0"/>
    <n v="158"/>
    <n v="28"/>
    <n v="0"/>
    <n v="760"/>
    <n v="61"/>
    <n v="9"/>
    <n v="947"/>
    <n v="2621.4"/>
    <n v="127.6"/>
  </r>
  <r>
    <s v="SU"/>
    <x v="36"/>
    <x v="0"/>
    <n v="3"/>
    <n v="0"/>
    <n v="0"/>
    <n v="1488"/>
    <n v="440"/>
    <n v="0"/>
    <n v="9380"/>
    <n v="436"/>
    <n v="57"/>
    <n v="11310"/>
    <n v="26894.400000000001"/>
    <n v="2128.1"/>
  </r>
  <r>
    <s v="SU"/>
    <x v="37"/>
    <x v="7"/>
    <n v="7"/>
    <n v="0"/>
    <n v="4"/>
    <n v="2531"/>
    <n v="600"/>
    <n v="0"/>
    <n v="13530"/>
    <n v="853"/>
    <n v="161"/>
    <n v="16672"/>
    <n v="21211.599999999999"/>
    <n v="1519.3999999999996"/>
  </r>
  <r>
    <s v="SU"/>
    <x v="37"/>
    <x v="0"/>
    <n v="25"/>
    <n v="0"/>
    <n v="13"/>
    <n v="8207"/>
    <n v="2307"/>
    <n v="0"/>
    <n v="53242"/>
    <n v="2864"/>
    <n v="893"/>
    <n v="63794"/>
    <n v="80338.600000000006"/>
    <n v="5957.7000000000016"/>
  </r>
  <r>
    <s v="SU"/>
    <x v="38"/>
    <x v="10"/>
    <n v="1"/>
    <n v="0"/>
    <n v="2"/>
    <n v="736"/>
    <n v="0"/>
    <n v="0"/>
    <n v="13911"/>
    <n v="700"/>
    <n v="91"/>
    <n v="14650"/>
    <n v="9370.7999999999993"/>
    <n v="1175.5"/>
  </r>
  <r>
    <s v="SU"/>
    <x v="38"/>
    <x v="8"/>
    <n v="0"/>
    <n v="0"/>
    <n v="0"/>
    <n v="6"/>
    <n v="0"/>
    <n v="0"/>
    <n v="172"/>
    <n v="9"/>
    <n v="0"/>
    <n v="178"/>
    <n v="4956.2"/>
    <n v="257.7"/>
  </r>
  <r>
    <s v="SU"/>
    <x v="38"/>
    <x v="0"/>
    <n v="1"/>
    <n v="0"/>
    <n v="0"/>
    <n v="153"/>
    <n v="0"/>
    <n v="0"/>
    <n v="2550"/>
    <n v="99"/>
    <n v="15"/>
    <n v="2704"/>
    <n v="10326.4"/>
    <n v="610"/>
  </r>
  <r>
    <s v="SU"/>
    <x v="38"/>
    <x v="5"/>
    <n v="2"/>
    <n v="0"/>
    <n v="0"/>
    <n v="732"/>
    <n v="1"/>
    <n v="0"/>
    <n v="11741"/>
    <n v="502"/>
    <n v="64"/>
    <n v="12476"/>
    <n v="44772"/>
    <n v="3527.5"/>
  </r>
  <r>
    <s v="SU"/>
    <x v="38"/>
    <x v="1"/>
    <n v="0"/>
    <n v="0"/>
    <n v="6"/>
    <n v="1067"/>
    <n v="2"/>
    <n v="0"/>
    <n v="19010"/>
    <n v="984"/>
    <n v="147"/>
    <n v="20085"/>
    <n v="41819.4"/>
    <n v="3024.5"/>
  </r>
  <r>
    <s v="SU"/>
    <x v="39"/>
    <x v="0"/>
    <n v="2"/>
    <n v="0"/>
    <n v="3"/>
    <n v="1017"/>
    <n v="431"/>
    <n v="0"/>
    <n v="7722"/>
    <n v="273"/>
    <n v="44"/>
    <n v="9175"/>
    <n v="31554"/>
    <n v="3020.8999999999996"/>
  </r>
  <r>
    <s v="SU"/>
    <x v="40"/>
    <x v="6"/>
    <n v="1"/>
    <n v="0"/>
    <n v="0"/>
    <n v="7"/>
    <n v="1"/>
    <n v="0"/>
    <n v="1134"/>
    <n v="46"/>
    <n v="5"/>
    <n v="1143"/>
    <n v="4994.8"/>
    <n v="886.20000000000016"/>
  </r>
  <r>
    <s v="SU"/>
    <x v="40"/>
    <x v="0"/>
    <n v="1"/>
    <n v="0"/>
    <n v="1"/>
    <n v="173"/>
    <n v="48"/>
    <n v="0"/>
    <n v="15655"/>
    <n v="567"/>
    <n v="155"/>
    <n v="15878"/>
    <n v="60632.399999999994"/>
    <n v="3780.099999999999"/>
  </r>
  <r>
    <s v="SU"/>
    <x v="40"/>
    <x v="1"/>
    <n v="0"/>
    <n v="0"/>
    <n v="0"/>
    <n v="51"/>
    <n v="12"/>
    <n v="0"/>
    <n v="8145"/>
    <n v="281"/>
    <n v="72"/>
    <n v="8208"/>
    <n v="19918"/>
    <n v="1403.6"/>
  </r>
  <r>
    <s v="SU"/>
    <x v="41"/>
    <x v="7"/>
    <n v="6"/>
    <n v="0"/>
    <n v="1"/>
    <n v="884"/>
    <n v="346"/>
    <n v="0"/>
    <n v="8030"/>
    <n v="310"/>
    <n v="99"/>
    <n v="9267"/>
    <n v="3791.2"/>
    <n v="481.40000000000009"/>
  </r>
  <r>
    <s v="SU"/>
    <x v="41"/>
    <x v="8"/>
    <n v="3"/>
    <n v="0"/>
    <n v="0"/>
    <n v="44"/>
    <n v="15"/>
    <n v="0"/>
    <n v="329"/>
    <n v="6"/>
    <n v="0"/>
    <n v="391"/>
    <n v="1590.4"/>
    <n v="65"/>
  </r>
  <r>
    <s v="SU"/>
    <x v="41"/>
    <x v="0"/>
    <n v="22"/>
    <n v="0"/>
    <n v="2"/>
    <n v="2328"/>
    <n v="859"/>
    <n v="0"/>
    <n v="21777"/>
    <n v="958"/>
    <n v="223"/>
    <n v="24988"/>
    <n v="55118.399999999994"/>
    <n v="3216.9"/>
  </r>
  <r>
    <s v="SU"/>
    <x v="41"/>
    <x v="5"/>
    <n v="2"/>
    <n v="0"/>
    <n v="0"/>
    <n v="336"/>
    <n v="137"/>
    <n v="0"/>
    <n v="3707"/>
    <n v="229"/>
    <n v="48"/>
    <n v="4182"/>
    <n v="11807.8"/>
    <n v="1097.7"/>
  </r>
  <r>
    <s v="SU"/>
    <x v="42"/>
    <x v="13"/>
    <n v="0"/>
    <n v="0"/>
    <n v="0"/>
    <n v="1"/>
    <n v="0"/>
    <n v="0"/>
    <n v="215.71815856777491"/>
    <n v="17.073145780051149"/>
    <n v="1"/>
    <n v="217"/>
    <n v="3413.2"/>
    <n v="179.39999999999998"/>
  </r>
  <r>
    <s v="SU"/>
    <x v="42"/>
    <x v="5"/>
    <n v="1"/>
    <n v="0"/>
    <n v="0"/>
    <n v="78"/>
    <n v="3"/>
    <n v="0"/>
    <n v="9495.3058823529409"/>
    <n v="523.49411764705883"/>
    <n v="48"/>
    <n v="9577"/>
    <n v="36013.599999999999"/>
    <n v="2425.1999999999998"/>
  </r>
  <r>
    <s v="SU"/>
    <x v="42"/>
    <x v="1"/>
    <n v="0"/>
    <n v="0"/>
    <n v="0"/>
    <n v="157"/>
    <n v="0"/>
    <n v="1"/>
    <n v="18134.975959079282"/>
    <n v="901.43273657289001"/>
    <n v="107"/>
    <n v="18293"/>
    <n v="37928.800000000003"/>
    <n v="3108.3999999999996"/>
  </r>
  <r>
    <s v="SU"/>
    <x v="43"/>
    <x v="7"/>
    <n v="0"/>
    <n v="0"/>
    <n v="0"/>
    <n v="620"/>
    <n v="205"/>
    <n v="0"/>
    <n v="3190"/>
    <n v="206"/>
    <n v="33"/>
    <n v="4015"/>
    <n v="7743"/>
    <n v="891.70000000000016"/>
  </r>
  <r>
    <s v="SU"/>
    <x v="43"/>
    <x v="12"/>
    <n v="1"/>
    <n v="0"/>
    <n v="0"/>
    <n v="240"/>
    <n v="142"/>
    <n v="0"/>
    <n v="2273"/>
    <n v="144"/>
    <n v="18"/>
    <n v="2656"/>
    <n v="12023.400000000001"/>
    <n v="692.1"/>
  </r>
  <r>
    <s v="SU"/>
    <x v="43"/>
    <x v="0"/>
    <n v="3"/>
    <n v="0"/>
    <n v="0"/>
    <n v="1032"/>
    <n v="463"/>
    <n v="0"/>
    <n v="7968"/>
    <n v="412"/>
    <n v="83"/>
    <n v="9466"/>
    <n v="22394.800000000003"/>
    <n v="1720.9"/>
  </r>
  <r>
    <s v="SU"/>
    <x v="44"/>
    <x v="7"/>
    <n v="8"/>
    <n v="0"/>
    <n v="0"/>
    <n v="876"/>
    <n v="190"/>
    <n v="0"/>
    <n v="4111"/>
    <n v="190"/>
    <n v="27"/>
    <n v="5185"/>
    <n v="5578.6"/>
    <n v="759.80000000000007"/>
  </r>
  <r>
    <s v="SU"/>
    <x v="44"/>
    <x v="0"/>
    <n v="74"/>
    <n v="0"/>
    <n v="14"/>
    <n v="6492"/>
    <n v="1435"/>
    <n v="1"/>
    <n v="36209"/>
    <n v="1985"/>
    <n v="397"/>
    <n v="44225"/>
    <n v="67768.800000000003"/>
    <n v="5096.7000000000007"/>
  </r>
  <r>
    <s v="SU"/>
    <x v="45"/>
    <x v="6"/>
    <n v="2"/>
    <n v="0"/>
    <n v="0"/>
    <n v="39"/>
    <n v="4"/>
    <n v="0"/>
    <n v="20273"/>
    <n v="952"/>
    <n v="194"/>
    <n v="20318"/>
    <n v="20315.8"/>
    <n v="2745.8000000000006"/>
  </r>
  <r>
    <s v="SU"/>
    <x v="46"/>
    <x v="6"/>
    <n v="4"/>
    <n v="0"/>
    <n v="0"/>
    <n v="1"/>
    <n v="1"/>
    <n v="0"/>
    <n v="8494"/>
    <n v="369"/>
    <n v="90"/>
    <n v="8500"/>
    <n v="15085.8"/>
    <n v="1835.1"/>
  </r>
  <r>
    <s v="SU"/>
    <x v="47"/>
    <x v="7"/>
    <n v="7"/>
    <n v="0"/>
    <n v="3"/>
    <n v="819"/>
    <n v="374"/>
    <n v="0"/>
    <n v="3800"/>
    <n v="194"/>
    <n v="30"/>
    <n v="5003"/>
    <n v="4816.8"/>
    <n v="471.99999999999989"/>
  </r>
  <r>
    <s v="SU"/>
    <x v="47"/>
    <x v="0"/>
    <n v="17"/>
    <n v="0"/>
    <n v="10"/>
    <n v="2955"/>
    <n v="1707"/>
    <n v="0"/>
    <n v="20180"/>
    <n v="836"/>
    <n v="251"/>
    <n v="24869"/>
    <n v="35563.599999999999"/>
    <n v="3096.2999999999993"/>
  </r>
  <r>
    <s v="SU"/>
    <x v="48"/>
    <x v="10"/>
    <n v="1"/>
    <n v="0"/>
    <n v="0"/>
    <n v="5"/>
    <n v="0"/>
    <n v="0"/>
    <n v="1466"/>
    <n v="114"/>
    <n v="4"/>
    <n v="1472"/>
    <n v="5564.7999999999993"/>
    <n v="276.29999999999995"/>
  </r>
  <r>
    <s v="SU"/>
    <x v="48"/>
    <x v="16"/>
    <n v="0"/>
    <n v="0"/>
    <n v="0"/>
    <n v="2"/>
    <n v="0"/>
    <n v="0"/>
    <n v="1476"/>
    <n v="139"/>
    <n v="6"/>
    <n v="1478"/>
    <n v="15311.400000000001"/>
    <n v="706.4"/>
  </r>
  <r>
    <s v="SU"/>
    <x v="48"/>
    <x v="6"/>
    <n v="0"/>
    <n v="0"/>
    <n v="0"/>
    <n v="2"/>
    <n v="0"/>
    <n v="0"/>
    <n v="460"/>
    <n v="42"/>
    <n v="10"/>
    <n v="462"/>
    <n v="2074.1999999999998"/>
    <n v="269.09999999999997"/>
  </r>
  <r>
    <s v="SU"/>
    <x v="48"/>
    <x v="0"/>
    <n v="0"/>
    <n v="0"/>
    <n v="0"/>
    <n v="4"/>
    <n v="1"/>
    <n v="0"/>
    <n v="2617"/>
    <n v="126"/>
    <n v="14"/>
    <n v="2622"/>
    <n v="10108.1"/>
    <n v="943.69999999999982"/>
  </r>
  <r>
    <s v="SU"/>
    <x v="48"/>
    <x v="1"/>
    <n v="0"/>
    <n v="0"/>
    <n v="0"/>
    <n v="9"/>
    <n v="3"/>
    <n v="0"/>
    <n v="2984"/>
    <n v="185"/>
    <n v="8"/>
    <n v="2996"/>
    <n v="10459.1"/>
    <n v="722.90000000000009"/>
  </r>
  <r>
    <s v="SU"/>
    <x v="49"/>
    <x v="10"/>
    <n v="0"/>
    <n v="0"/>
    <n v="1"/>
    <n v="19"/>
    <n v="2"/>
    <n v="0"/>
    <n v="16723"/>
    <n v="1013"/>
    <n v="94"/>
    <n v="16745"/>
    <n v="19340.2"/>
    <n v="1407.8999999999999"/>
  </r>
  <r>
    <s v="SU"/>
    <x v="49"/>
    <x v="16"/>
    <n v="0"/>
    <n v="0"/>
    <n v="0"/>
    <n v="3"/>
    <n v="0"/>
    <n v="0"/>
    <n v="1604"/>
    <n v="75"/>
    <n v="8"/>
    <n v="1607"/>
    <n v="2392.6"/>
    <n v="78.5"/>
  </r>
  <r>
    <s v="SU"/>
    <x v="49"/>
    <x v="6"/>
    <n v="3"/>
    <n v="0"/>
    <n v="1"/>
    <n v="24"/>
    <n v="2"/>
    <n v="0"/>
    <n v="35288"/>
    <n v="1706"/>
    <n v="462"/>
    <n v="35318"/>
    <n v="19601"/>
    <n v="1592.3"/>
  </r>
  <r>
    <s v="SU"/>
    <x v="51"/>
    <x v="0"/>
    <n v="1"/>
    <n v="0"/>
    <n v="2"/>
    <n v="1265"/>
    <n v="433"/>
    <n v="0"/>
    <n v="10532"/>
    <n v="492"/>
    <n v="89"/>
    <n v="12233"/>
    <n v="32436.6"/>
    <n v="2581.1"/>
  </r>
  <r>
    <s v="SU"/>
    <x v="53"/>
    <x v="6"/>
    <n v="0"/>
    <n v="0"/>
    <n v="0"/>
    <n v="8"/>
    <n v="0"/>
    <n v="0"/>
    <n v="11577"/>
    <n v="665"/>
    <n v="98"/>
    <n v="11585"/>
    <n v="25289"/>
    <n v="1845.6"/>
  </r>
  <r>
    <s v="SU"/>
    <x v="54"/>
    <x v="7"/>
    <n v="1"/>
    <n v="0"/>
    <n v="0"/>
    <n v="276"/>
    <n v="172"/>
    <n v="0"/>
    <n v="2175"/>
    <n v="128"/>
    <n v="32"/>
    <n v="2624"/>
    <n v="3528.6000000000004"/>
    <n v="217"/>
  </r>
  <r>
    <s v="SU"/>
    <x v="54"/>
    <x v="12"/>
    <n v="0"/>
    <n v="0"/>
    <n v="1"/>
    <n v="311"/>
    <n v="324"/>
    <n v="0"/>
    <n v="1429"/>
    <n v="162"/>
    <n v="26"/>
    <n v="2065"/>
    <n v="5844"/>
    <n v="269.5"/>
  </r>
  <r>
    <s v="SU"/>
    <x v="54"/>
    <x v="0"/>
    <n v="8"/>
    <n v="0"/>
    <n v="5"/>
    <n v="2410"/>
    <n v="1169"/>
    <n v="0"/>
    <n v="18154"/>
    <n v="918"/>
    <n v="197"/>
    <n v="21746"/>
    <n v="63189.600000000006"/>
    <n v="4088.8999999999996"/>
  </r>
  <r>
    <s v="SU"/>
    <x v="54"/>
    <x v="14"/>
    <n v="2"/>
    <n v="0"/>
    <n v="2"/>
    <n v="77"/>
    <n v="54"/>
    <n v="0"/>
    <n v="601"/>
    <n v="129"/>
    <n v="6"/>
    <n v="736"/>
    <n v="3354.6000000000004"/>
    <n v="443.3"/>
  </r>
  <r>
    <s v="SU"/>
    <x v="56"/>
    <x v="0"/>
    <n v="41"/>
    <n v="0"/>
    <n v="7"/>
    <n v="3603"/>
    <n v="1345"/>
    <n v="0"/>
    <n v="22226"/>
    <n v="938"/>
    <n v="150"/>
    <n v="27222"/>
    <n v="63126.8"/>
    <n v="4209.0999999999995"/>
  </r>
  <r>
    <s v="SU"/>
    <x v="56"/>
    <x v="5"/>
    <n v="0"/>
    <n v="0"/>
    <n v="1"/>
    <n v="53"/>
    <n v="29"/>
    <n v="0"/>
    <n v="662"/>
    <n v="28"/>
    <n v="1"/>
    <n v="745"/>
    <n v="3224.8"/>
    <n v="639.90000000000009"/>
  </r>
  <r>
    <s v="SU"/>
    <x v="57"/>
    <x v="10"/>
    <n v="0"/>
    <n v="0"/>
    <n v="0"/>
    <n v="18"/>
    <n v="0"/>
    <n v="0"/>
    <n v="11276"/>
    <n v="835"/>
    <n v="38"/>
    <n v="11294"/>
    <n v="28657.200000000001"/>
    <n v="1904.6999999999998"/>
  </r>
  <r>
    <s v="SU"/>
    <x v="57"/>
    <x v="16"/>
    <n v="0"/>
    <n v="0"/>
    <n v="0"/>
    <n v="2"/>
    <n v="0"/>
    <n v="0"/>
    <n v="1639"/>
    <n v="136"/>
    <n v="3"/>
    <n v="1641"/>
    <n v="26695.000000000004"/>
    <n v="1413.3000000000002"/>
  </r>
  <r>
    <s v="SU"/>
    <x v="57"/>
    <x v="6"/>
    <n v="0"/>
    <n v="0"/>
    <n v="0"/>
    <n v="1"/>
    <n v="0"/>
    <n v="0"/>
    <n v="663"/>
    <n v="42"/>
    <n v="2"/>
    <n v="664"/>
    <n v="1691.1999999999998"/>
    <n v="292.3"/>
  </r>
  <r>
    <s v="SU"/>
    <x v="57"/>
    <x v="0"/>
    <n v="0"/>
    <n v="0"/>
    <n v="0"/>
    <n v="2"/>
    <n v="0"/>
    <n v="0"/>
    <n v="1030"/>
    <n v="59"/>
    <n v="1"/>
    <n v="1032"/>
    <n v="1404.4"/>
    <n v="254.50000000000006"/>
  </r>
  <r>
    <s v="SU"/>
    <x v="58"/>
    <x v="7"/>
    <n v="2"/>
    <n v="0"/>
    <n v="2"/>
    <n v="614"/>
    <n v="530"/>
    <n v="0"/>
    <n v="4512"/>
    <n v="236"/>
    <n v="51"/>
    <n v="5660"/>
    <n v="6309.4"/>
    <n v="598.6"/>
  </r>
  <r>
    <s v="SU"/>
    <x v="58"/>
    <x v="0"/>
    <n v="19"/>
    <n v="0"/>
    <n v="7"/>
    <n v="5256"/>
    <n v="2685"/>
    <n v="0"/>
    <n v="36072"/>
    <n v="1644"/>
    <n v="413"/>
    <n v="44039"/>
    <n v="61353.600000000006"/>
    <n v="4324.99999999999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29" applyNumberFormats="0" applyBorderFormats="0" applyFontFormats="0" applyPatternFormats="0" applyAlignmentFormats="0" applyWidthHeightFormats="1" dataCaption="Data" updatedVersion="6" minRefreshableVersion="3" showMemberPropertyTips="0" itemPrintTitles="1" createdVersion="6" indent="0" compact="0" compactData="0" gridDropZones="1">
  <location ref="A523:F547" firstHeaderRow="1" firstDataRow="2" firstDataCol="1"/>
  <pivotFields count="16"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sortType="ascending">
      <items count="23">
        <item x="14"/>
        <item x="2"/>
        <item x="18"/>
        <item x="10"/>
        <item x="19"/>
        <item x="17"/>
        <item x="4"/>
        <item x="16"/>
        <item x="7"/>
        <item x="9"/>
        <item x="11"/>
        <item x="6"/>
        <item x="8"/>
        <item x="12"/>
        <item x="0"/>
        <item x="21"/>
        <item x="5"/>
        <item x="13"/>
        <item x="20"/>
        <item x="1"/>
        <item x="3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Ridership" fld="12" baseField="2" baseItem="0" numFmtId="164"/>
    <dataField name="Sum of Bikes" fld="10" baseField="2" baseItem="0"/>
    <dataField name="Sum of W/C" fld="11" baseField="2" baseItem="0"/>
    <dataField name="Sum of Revenue Miles" fld="13" baseField="2" baseItem="3"/>
    <dataField name="Sum of Revenue Hours" fld="14" baseField="2" baseItem="3"/>
  </dataFields>
  <formats count="11">
    <format dxfId="14">
      <pivotArea outline="0" fieldPosition="0"/>
    </format>
    <format dxfId="13">
      <pivotArea outline="0" fieldPosition="0">
        <references count="1">
          <reference field="4294967294" count="1" selected="0">
            <x v="0"/>
          </reference>
        </references>
      </pivotArea>
    </format>
    <format dxfId="12">
      <pivotArea field="2" grandRow="1" outline="0" axis="axisRow" fieldPosition="0">
        <references count="1">
          <reference field="4294967294" count="2" selected="0">
            <x v="1"/>
            <x v="2"/>
          </reference>
        </references>
      </pivotArea>
    </format>
    <format dxfId="11">
      <pivotArea outline="0" fieldPosition="0">
        <references count="2">
          <reference field="4294967294" count="4" selected="0">
            <x v="1"/>
            <x v="2"/>
            <x v="3"/>
            <x v="4"/>
          </reference>
          <reference field="2" count="0" selected="0"/>
        </references>
      </pivotArea>
    </format>
    <format dxfId="10">
      <pivotArea field="2" grandRow="1" outline="0" axis="axisRow" fieldPosition="0">
        <references count="1">
          <reference field="4294967294" count="1" selected="0">
            <x v="4"/>
          </reference>
        </references>
      </pivotArea>
    </format>
    <format dxfId="9">
      <pivotArea field="2" grandRow="1" outline="0" axis="axisRow" fieldPosition="0">
        <references count="1">
          <reference field="4294967294" count="1" selected="0">
            <x v="3"/>
          </reference>
        </references>
      </pivotArea>
    </format>
    <format dxfId="8">
      <pivotArea type="all" dataOnly="0" outline="0" fieldPosition="0"/>
    </format>
    <format dxfId="7">
      <pivotArea outline="0" fieldPosition="0"/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1" cacheId="3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146:B170" firstHeaderRow="2" firstDataRow="2" firstDataCol="1" rowPageCount="1" colPageCount="1"/>
  <pivotFields count="15">
    <pivotField compact="0" outline="0" subtotalTop="0" showAll="0" includeNewItemsInFilter="1" defaultSubtotal="0"/>
    <pivotField axis="axisPage" compact="0" outline="0" subtotalTop="0" showAll="0" includeNewItemsInFilter="1">
      <items count="107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m="1" x="104"/>
        <item x="62"/>
        <item x="63"/>
        <item x="64"/>
        <item x="65"/>
        <item x="66"/>
        <item x="67"/>
        <item m="1" x="105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3"/>
        <item x="94"/>
        <item x="99"/>
        <item x="102"/>
        <item x="100"/>
        <item x="55"/>
        <item x="98"/>
        <item x="85"/>
        <item x="96"/>
        <item x="61"/>
        <item x="82"/>
        <item x="87"/>
        <item x="95"/>
        <item x="101"/>
        <item x="103"/>
        <item x="97"/>
        <item x="1"/>
        <item x="89"/>
        <item t="default"/>
      </items>
    </pivotField>
    <pivotField axis="axisRow" compact="0" outline="0" subtotalTop="0" showAll="0" includeNewItemsInFilter="1">
      <items count="44">
        <item m="1" x="40"/>
        <item m="1" x="36"/>
        <item m="1" x="34"/>
        <item m="1" x="35"/>
        <item m="1" x="32"/>
        <item m="1" x="24"/>
        <item m="1" x="25"/>
        <item m="1" x="41"/>
        <item m="1" x="31"/>
        <item m="1" x="27"/>
        <item m="1" x="33"/>
        <item m="1" x="38"/>
        <item m="1" x="37"/>
        <item m="1" x="30"/>
        <item m="1" x="39"/>
        <item m="1" x="42"/>
        <item m="1" x="29"/>
        <item m="1" x="28"/>
        <item m="1" x="23"/>
        <item m="1" x="26"/>
        <item m="1" x="22"/>
        <item x="7"/>
        <item x="12"/>
        <item x="5"/>
        <item x="2"/>
        <item x="4"/>
        <item x="3"/>
        <item x="0"/>
        <item x="1"/>
        <item x="6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ageFields count="1">
    <pageField fld="1" hier="0"/>
  </pageFields>
  <dataFields count="1">
    <dataField name="Sum of Ridership" fld="12" baseField="1" baseItem="0" numFmtId="164"/>
  </dataFields>
  <formats count="3">
    <format dxfId="2">
      <pivotArea outline="0" fieldPosition="0">
        <references count="1">
          <reference field="1" count="7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1">
      <pivotArea outline="0" fieldPosition="0"/>
    </format>
    <format dxfId="0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PivotTable2" cacheId="28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F143:G167" firstHeaderRow="2" firstDataRow="2" firstDataCol="1"/>
  <pivotFields count="13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3">
        <item x="14"/>
        <item x="2"/>
        <item x="18"/>
        <item x="10"/>
        <item x="19"/>
        <item x="17"/>
        <item x="4"/>
        <item x="16"/>
        <item x="7"/>
        <item x="9"/>
        <item x="11"/>
        <item x="6"/>
        <item x="8"/>
        <item x="12"/>
        <item x="0"/>
        <item x="21"/>
        <item x="5"/>
        <item x="13"/>
        <item x="20"/>
        <item x="1"/>
        <item x="3"/>
        <item x="15"/>
        <item t="default"/>
      </items>
    </pivotField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compact="0" numFmtId="164" outline="0" showAll="0" includeNewItemsInFilter="1"/>
    <pivotField dataField="1" compact="0" numFmtId="164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Ridership" fld="12" baseField="0" baseItem="0" numFmtId="164"/>
  </dataFields>
  <formats count="1">
    <format dxfId="3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F668"/>
  <sheetViews>
    <sheetView topLeftCell="A477" zoomScale="56" workbookViewId="0">
      <selection activeCell="H536" sqref="H536"/>
    </sheetView>
  </sheetViews>
  <sheetFormatPr defaultColWidth="9.109375" defaultRowHeight="13.2" x14ac:dyDescent="0.25"/>
  <cols>
    <col min="1" max="1" width="14.109375" style="13" customWidth="1"/>
    <col min="2" max="2" width="18.109375" style="61" customWidth="1"/>
    <col min="3" max="3" width="12.109375" style="13" customWidth="1"/>
    <col min="4" max="4" width="11.5546875" style="13" customWidth="1"/>
    <col min="5" max="5" width="15.77734375" style="13" customWidth="1"/>
    <col min="6" max="6" width="11.5546875" style="13" customWidth="1"/>
    <col min="7" max="7" width="14.44140625" style="13" customWidth="1"/>
    <col min="8" max="12" width="11.5546875" style="13" customWidth="1"/>
    <col min="13" max="14" width="15.44140625" style="13" customWidth="1"/>
    <col min="15" max="15" width="14.5546875" style="13" customWidth="1"/>
    <col min="16" max="17" width="17.109375" style="13" customWidth="1"/>
    <col min="18" max="18" width="13" style="13" customWidth="1"/>
    <col min="19" max="19" width="19.33203125" style="13" customWidth="1"/>
    <col min="20" max="21" width="9.109375" style="13"/>
    <col min="22" max="22" width="12.109375" style="13" customWidth="1"/>
    <col min="23" max="25" width="9.109375" style="13"/>
    <col min="26" max="26" width="10.5546875" style="13" bestFit="1" customWidth="1"/>
    <col min="27" max="27" width="15.33203125" style="13" bestFit="1" customWidth="1"/>
    <col min="28" max="28" width="19.6640625" style="13" bestFit="1" customWidth="1"/>
    <col min="29" max="29" width="12.109375" style="13" bestFit="1" customWidth="1"/>
    <col min="30" max="30" width="11.109375" style="13" bestFit="1" customWidth="1"/>
    <col min="31" max="256" width="9.109375" style="13"/>
    <col min="257" max="257" width="14.109375" style="13" customWidth="1"/>
    <col min="258" max="258" width="18.109375" style="13" customWidth="1"/>
    <col min="259" max="259" width="12.109375" style="13" customWidth="1"/>
    <col min="260" max="262" width="11.5546875" style="13" customWidth="1"/>
    <col min="263" max="263" width="14.44140625" style="13" customWidth="1"/>
    <col min="264" max="269" width="11.5546875" style="13" customWidth="1"/>
    <col min="270" max="270" width="15.44140625" style="13" customWidth="1"/>
    <col min="271" max="271" width="14.5546875" style="13" customWidth="1"/>
    <col min="272" max="273" width="17.109375" style="13" customWidth="1"/>
    <col min="274" max="274" width="13" style="13" customWidth="1"/>
    <col min="275" max="275" width="19.33203125" style="13" customWidth="1"/>
    <col min="276" max="277" width="9.109375" style="13"/>
    <col min="278" max="278" width="12.109375" style="13" customWidth="1"/>
    <col min="279" max="281" width="9.109375" style="13"/>
    <col min="282" max="282" width="10.5546875" style="13" bestFit="1" customWidth="1"/>
    <col min="283" max="283" width="15.33203125" style="13" bestFit="1" customWidth="1"/>
    <col min="284" max="284" width="19.6640625" style="13" bestFit="1" customWidth="1"/>
    <col min="285" max="285" width="12.109375" style="13" bestFit="1" customWidth="1"/>
    <col min="286" max="286" width="11.109375" style="13" bestFit="1" customWidth="1"/>
    <col min="287" max="512" width="9.109375" style="13"/>
    <col min="513" max="513" width="14.109375" style="13" customWidth="1"/>
    <col min="514" max="514" width="18.109375" style="13" customWidth="1"/>
    <col min="515" max="515" width="12.109375" style="13" customWidth="1"/>
    <col min="516" max="518" width="11.5546875" style="13" customWidth="1"/>
    <col min="519" max="519" width="14.44140625" style="13" customWidth="1"/>
    <col min="520" max="525" width="11.5546875" style="13" customWidth="1"/>
    <col min="526" max="526" width="15.44140625" style="13" customWidth="1"/>
    <col min="527" max="527" width="14.5546875" style="13" customWidth="1"/>
    <col min="528" max="529" width="17.109375" style="13" customWidth="1"/>
    <col min="530" max="530" width="13" style="13" customWidth="1"/>
    <col min="531" max="531" width="19.33203125" style="13" customWidth="1"/>
    <col min="532" max="533" width="9.109375" style="13"/>
    <col min="534" max="534" width="12.109375" style="13" customWidth="1"/>
    <col min="535" max="537" width="9.109375" style="13"/>
    <col min="538" max="538" width="10.5546875" style="13" bestFit="1" customWidth="1"/>
    <col min="539" max="539" width="15.33203125" style="13" bestFit="1" customWidth="1"/>
    <col min="540" max="540" width="19.6640625" style="13" bestFit="1" customWidth="1"/>
    <col min="541" max="541" width="12.109375" style="13" bestFit="1" customWidth="1"/>
    <col min="542" max="542" width="11.109375" style="13" bestFit="1" customWidth="1"/>
    <col min="543" max="768" width="9.109375" style="13"/>
    <col min="769" max="769" width="14.109375" style="13" customWidth="1"/>
    <col min="770" max="770" width="18.109375" style="13" customWidth="1"/>
    <col min="771" max="771" width="12.109375" style="13" customWidth="1"/>
    <col min="772" max="774" width="11.5546875" style="13" customWidth="1"/>
    <col min="775" max="775" width="14.44140625" style="13" customWidth="1"/>
    <col min="776" max="781" width="11.5546875" style="13" customWidth="1"/>
    <col min="782" max="782" width="15.44140625" style="13" customWidth="1"/>
    <col min="783" max="783" width="14.5546875" style="13" customWidth="1"/>
    <col min="784" max="785" width="17.109375" style="13" customWidth="1"/>
    <col min="786" max="786" width="13" style="13" customWidth="1"/>
    <col min="787" max="787" width="19.33203125" style="13" customWidth="1"/>
    <col min="788" max="789" width="9.109375" style="13"/>
    <col min="790" max="790" width="12.109375" style="13" customWidth="1"/>
    <col min="791" max="793" width="9.109375" style="13"/>
    <col min="794" max="794" width="10.5546875" style="13" bestFit="1" customWidth="1"/>
    <col min="795" max="795" width="15.33203125" style="13" bestFit="1" customWidth="1"/>
    <col min="796" max="796" width="19.6640625" style="13" bestFit="1" customWidth="1"/>
    <col min="797" max="797" width="12.109375" style="13" bestFit="1" customWidth="1"/>
    <col min="798" max="798" width="11.109375" style="13" bestFit="1" customWidth="1"/>
    <col min="799" max="1024" width="9.109375" style="13"/>
    <col min="1025" max="1025" width="14.109375" style="13" customWidth="1"/>
    <col min="1026" max="1026" width="18.109375" style="13" customWidth="1"/>
    <col min="1027" max="1027" width="12.109375" style="13" customWidth="1"/>
    <col min="1028" max="1030" width="11.5546875" style="13" customWidth="1"/>
    <col min="1031" max="1031" width="14.44140625" style="13" customWidth="1"/>
    <col min="1032" max="1037" width="11.5546875" style="13" customWidth="1"/>
    <col min="1038" max="1038" width="15.44140625" style="13" customWidth="1"/>
    <col min="1039" max="1039" width="14.5546875" style="13" customWidth="1"/>
    <col min="1040" max="1041" width="17.109375" style="13" customWidth="1"/>
    <col min="1042" max="1042" width="13" style="13" customWidth="1"/>
    <col min="1043" max="1043" width="19.33203125" style="13" customWidth="1"/>
    <col min="1044" max="1045" width="9.109375" style="13"/>
    <col min="1046" max="1046" width="12.109375" style="13" customWidth="1"/>
    <col min="1047" max="1049" width="9.109375" style="13"/>
    <col min="1050" max="1050" width="10.5546875" style="13" bestFit="1" customWidth="1"/>
    <col min="1051" max="1051" width="15.33203125" style="13" bestFit="1" customWidth="1"/>
    <col min="1052" max="1052" width="19.6640625" style="13" bestFit="1" customWidth="1"/>
    <col min="1053" max="1053" width="12.109375" style="13" bestFit="1" customWidth="1"/>
    <col min="1054" max="1054" width="11.109375" style="13" bestFit="1" customWidth="1"/>
    <col min="1055" max="1280" width="9.109375" style="13"/>
    <col min="1281" max="1281" width="14.109375" style="13" customWidth="1"/>
    <col min="1282" max="1282" width="18.109375" style="13" customWidth="1"/>
    <col min="1283" max="1283" width="12.109375" style="13" customWidth="1"/>
    <col min="1284" max="1286" width="11.5546875" style="13" customWidth="1"/>
    <col min="1287" max="1287" width="14.44140625" style="13" customWidth="1"/>
    <col min="1288" max="1293" width="11.5546875" style="13" customWidth="1"/>
    <col min="1294" max="1294" width="15.44140625" style="13" customWidth="1"/>
    <col min="1295" max="1295" width="14.5546875" style="13" customWidth="1"/>
    <col min="1296" max="1297" width="17.109375" style="13" customWidth="1"/>
    <col min="1298" max="1298" width="13" style="13" customWidth="1"/>
    <col min="1299" max="1299" width="19.33203125" style="13" customWidth="1"/>
    <col min="1300" max="1301" width="9.109375" style="13"/>
    <col min="1302" max="1302" width="12.109375" style="13" customWidth="1"/>
    <col min="1303" max="1305" width="9.109375" style="13"/>
    <col min="1306" max="1306" width="10.5546875" style="13" bestFit="1" customWidth="1"/>
    <col min="1307" max="1307" width="15.33203125" style="13" bestFit="1" customWidth="1"/>
    <col min="1308" max="1308" width="19.6640625" style="13" bestFit="1" customWidth="1"/>
    <col min="1309" max="1309" width="12.109375" style="13" bestFit="1" customWidth="1"/>
    <col min="1310" max="1310" width="11.109375" style="13" bestFit="1" customWidth="1"/>
    <col min="1311" max="1536" width="9.109375" style="13"/>
    <col min="1537" max="1537" width="14.109375" style="13" customWidth="1"/>
    <col min="1538" max="1538" width="18.109375" style="13" customWidth="1"/>
    <col min="1539" max="1539" width="12.109375" style="13" customWidth="1"/>
    <col min="1540" max="1542" width="11.5546875" style="13" customWidth="1"/>
    <col min="1543" max="1543" width="14.44140625" style="13" customWidth="1"/>
    <col min="1544" max="1549" width="11.5546875" style="13" customWidth="1"/>
    <col min="1550" max="1550" width="15.44140625" style="13" customWidth="1"/>
    <col min="1551" max="1551" width="14.5546875" style="13" customWidth="1"/>
    <col min="1552" max="1553" width="17.109375" style="13" customWidth="1"/>
    <col min="1554" max="1554" width="13" style="13" customWidth="1"/>
    <col min="1555" max="1555" width="19.33203125" style="13" customWidth="1"/>
    <col min="1556" max="1557" width="9.109375" style="13"/>
    <col min="1558" max="1558" width="12.109375" style="13" customWidth="1"/>
    <col min="1559" max="1561" width="9.109375" style="13"/>
    <col min="1562" max="1562" width="10.5546875" style="13" bestFit="1" customWidth="1"/>
    <col min="1563" max="1563" width="15.33203125" style="13" bestFit="1" customWidth="1"/>
    <col min="1564" max="1564" width="19.6640625" style="13" bestFit="1" customWidth="1"/>
    <col min="1565" max="1565" width="12.109375" style="13" bestFit="1" customWidth="1"/>
    <col min="1566" max="1566" width="11.109375" style="13" bestFit="1" customWidth="1"/>
    <col min="1567" max="1792" width="9.109375" style="13"/>
    <col min="1793" max="1793" width="14.109375" style="13" customWidth="1"/>
    <col min="1794" max="1794" width="18.109375" style="13" customWidth="1"/>
    <col min="1795" max="1795" width="12.109375" style="13" customWidth="1"/>
    <col min="1796" max="1798" width="11.5546875" style="13" customWidth="1"/>
    <col min="1799" max="1799" width="14.44140625" style="13" customWidth="1"/>
    <col min="1800" max="1805" width="11.5546875" style="13" customWidth="1"/>
    <col min="1806" max="1806" width="15.44140625" style="13" customWidth="1"/>
    <col min="1807" max="1807" width="14.5546875" style="13" customWidth="1"/>
    <col min="1808" max="1809" width="17.109375" style="13" customWidth="1"/>
    <col min="1810" max="1810" width="13" style="13" customWidth="1"/>
    <col min="1811" max="1811" width="19.33203125" style="13" customWidth="1"/>
    <col min="1812" max="1813" width="9.109375" style="13"/>
    <col min="1814" max="1814" width="12.109375" style="13" customWidth="1"/>
    <col min="1815" max="1817" width="9.109375" style="13"/>
    <col min="1818" max="1818" width="10.5546875" style="13" bestFit="1" customWidth="1"/>
    <col min="1819" max="1819" width="15.33203125" style="13" bestFit="1" customWidth="1"/>
    <col min="1820" max="1820" width="19.6640625" style="13" bestFit="1" customWidth="1"/>
    <col min="1821" max="1821" width="12.109375" style="13" bestFit="1" customWidth="1"/>
    <col min="1822" max="1822" width="11.109375" style="13" bestFit="1" customWidth="1"/>
    <col min="1823" max="2048" width="9.109375" style="13"/>
    <col min="2049" max="2049" width="14.109375" style="13" customWidth="1"/>
    <col min="2050" max="2050" width="18.109375" style="13" customWidth="1"/>
    <col min="2051" max="2051" width="12.109375" style="13" customWidth="1"/>
    <col min="2052" max="2054" width="11.5546875" style="13" customWidth="1"/>
    <col min="2055" max="2055" width="14.44140625" style="13" customWidth="1"/>
    <col min="2056" max="2061" width="11.5546875" style="13" customWidth="1"/>
    <col min="2062" max="2062" width="15.44140625" style="13" customWidth="1"/>
    <col min="2063" max="2063" width="14.5546875" style="13" customWidth="1"/>
    <col min="2064" max="2065" width="17.109375" style="13" customWidth="1"/>
    <col min="2066" max="2066" width="13" style="13" customWidth="1"/>
    <col min="2067" max="2067" width="19.33203125" style="13" customWidth="1"/>
    <col min="2068" max="2069" width="9.109375" style="13"/>
    <col min="2070" max="2070" width="12.109375" style="13" customWidth="1"/>
    <col min="2071" max="2073" width="9.109375" style="13"/>
    <col min="2074" max="2074" width="10.5546875" style="13" bestFit="1" customWidth="1"/>
    <col min="2075" max="2075" width="15.33203125" style="13" bestFit="1" customWidth="1"/>
    <col min="2076" max="2076" width="19.6640625" style="13" bestFit="1" customWidth="1"/>
    <col min="2077" max="2077" width="12.109375" style="13" bestFit="1" customWidth="1"/>
    <col min="2078" max="2078" width="11.109375" style="13" bestFit="1" customWidth="1"/>
    <col min="2079" max="2304" width="9.109375" style="13"/>
    <col min="2305" max="2305" width="14.109375" style="13" customWidth="1"/>
    <col min="2306" max="2306" width="18.109375" style="13" customWidth="1"/>
    <col min="2307" max="2307" width="12.109375" style="13" customWidth="1"/>
    <col min="2308" max="2310" width="11.5546875" style="13" customWidth="1"/>
    <col min="2311" max="2311" width="14.44140625" style="13" customWidth="1"/>
    <col min="2312" max="2317" width="11.5546875" style="13" customWidth="1"/>
    <col min="2318" max="2318" width="15.44140625" style="13" customWidth="1"/>
    <col min="2319" max="2319" width="14.5546875" style="13" customWidth="1"/>
    <col min="2320" max="2321" width="17.109375" style="13" customWidth="1"/>
    <col min="2322" max="2322" width="13" style="13" customWidth="1"/>
    <col min="2323" max="2323" width="19.33203125" style="13" customWidth="1"/>
    <col min="2324" max="2325" width="9.109375" style="13"/>
    <col min="2326" max="2326" width="12.109375" style="13" customWidth="1"/>
    <col min="2327" max="2329" width="9.109375" style="13"/>
    <col min="2330" max="2330" width="10.5546875" style="13" bestFit="1" customWidth="1"/>
    <col min="2331" max="2331" width="15.33203125" style="13" bestFit="1" customWidth="1"/>
    <col min="2332" max="2332" width="19.6640625" style="13" bestFit="1" customWidth="1"/>
    <col min="2333" max="2333" width="12.109375" style="13" bestFit="1" customWidth="1"/>
    <col min="2334" max="2334" width="11.109375" style="13" bestFit="1" customWidth="1"/>
    <col min="2335" max="2560" width="9.109375" style="13"/>
    <col min="2561" max="2561" width="14.109375" style="13" customWidth="1"/>
    <col min="2562" max="2562" width="18.109375" style="13" customWidth="1"/>
    <col min="2563" max="2563" width="12.109375" style="13" customWidth="1"/>
    <col min="2564" max="2566" width="11.5546875" style="13" customWidth="1"/>
    <col min="2567" max="2567" width="14.44140625" style="13" customWidth="1"/>
    <col min="2568" max="2573" width="11.5546875" style="13" customWidth="1"/>
    <col min="2574" max="2574" width="15.44140625" style="13" customWidth="1"/>
    <col min="2575" max="2575" width="14.5546875" style="13" customWidth="1"/>
    <col min="2576" max="2577" width="17.109375" style="13" customWidth="1"/>
    <col min="2578" max="2578" width="13" style="13" customWidth="1"/>
    <col min="2579" max="2579" width="19.33203125" style="13" customWidth="1"/>
    <col min="2580" max="2581" width="9.109375" style="13"/>
    <col min="2582" max="2582" width="12.109375" style="13" customWidth="1"/>
    <col min="2583" max="2585" width="9.109375" style="13"/>
    <col min="2586" max="2586" width="10.5546875" style="13" bestFit="1" customWidth="1"/>
    <col min="2587" max="2587" width="15.33203125" style="13" bestFit="1" customWidth="1"/>
    <col min="2588" max="2588" width="19.6640625" style="13" bestFit="1" customWidth="1"/>
    <col min="2589" max="2589" width="12.109375" style="13" bestFit="1" customWidth="1"/>
    <col min="2590" max="2590" width="11.109375" style="13" bestFit="1" customWidth="1"/>
    <col min="2591" max="2816" width="9.109375" style="13"/>
    <col min="2817" max="2817" width="14.109375" style="13" customWidth="1"/>
    <col min="2818" max="2818" width="18.109375" style="13" customWidth="1"/>
    <col min="2819" max="2819" width="12.109375" style="13" customWidth="1"/>
    <col min="2820" max="2822" width="11.5546875" style="13" customWidth="1"/>
    <col min="2823" max="2823" width="14.44140625" style="13" customWidth="1"/>
    <col min="2824" max="2829" width="11.5546875" style="13" customWidth="1"/>
    <col min="2830" max="2830" width="15.44140625" style="13" customWidth="1"/>
    <col min="2831" max="2831" width="14.5546875" style="13" customWidth="1"/>
    <col min="2832" max="2833" width="17.109375" style="13" customWidth="1"/>
    <col min="2834" max="2834" width="13" style="13" customWidth="1"/>
    <col min="2835" max="2835" width="19.33203125" style="13" customWidth="1"/>
    <col min="2836" max="2837" width="9.109375" style="13"/>
    <col min="2838" max="2838" width="12.109375" style="13" customWidth="1"/>
    <col min="2839" max="2841" width="9.109375" style="13"/>
    <col min="2842" max="2842" width="10.5546875" style="13" bestFit="1" customWidth="1"/>
    <col min="2843" max="2843" width="15.33203125" style="13" bestFit="1" customWidth="1"/>
    <col min="2844" max="2844" width="19.6640625" style="13" bestFit="1" customWidth="1"/>
    <col min="2845" max="2845" width="12.109375" style="13" bestFit="1" customWidth="1"/>
    <col min="2846" max="2846" width="11.109375" style="13" bestFit="1" customWidth="1"/>
    <col min="2847" max="3072" width="9.109375" style="13"/>
    <col min="3073" max="3073" width="14.109375" style="13" customWidth="1"/>
    <col min="3074" max="3074" width="18.109375" style="13" customWidth="1"/>
    <col min="3075" max="3075" width="12.109375" style="13" customWidth="1"/>
    <col min="3076" max="3078" width="11.5546875" style="13" customWidth="1"/>
    <col min="3079" max="3079" width="14.44140625" style="13" customWidth="1"/>
    <col min="3080" max="3085" width="11.5546875" style="13" customWidth="1"/>
    <col min="3086" max="3086" width="15.44140625" style="13" customWidth="1"/>
    <col min="3087" max="3087" width="14.5546875" style="13" customWidth="1"/>
    <col min="3088" max="3089" width="17.109375" style="13" customWidth="1"/>
    <col min="3090" max="3090" width="13" style="13" customWidth="1"/>
    <col min="3091" max="3091" width="19.33203125" style="13" customWidth="1"/>
    <col min="3092" max="3093" width="9.109375" style="13"/>
    <col min="3094" max="3094" width="12.109375" style="13" customWidth="1"/>
    <col min="3095" max="3097" width="9.109375" style="13"/>
    <col min="3098" max="3098" width="10.5546875" style="13" bestFit="1" customWidth="1"/>
    <col min="3099" max="3099" width="15.33203125" style="13" bestFit="1" customWidth="1"/>
    <col min="3100" max="3100" width="19.6640625" style="13" bestFit="1" customWidth="1"/>
    <col min="3101" max="3101" width="12.109375" style="13" bestFit="1" customWidth="1"/>
    <col min="3102" max="3102" width="11.109375" style="13" bestFit="1" customWidth="1"/>
    <col min="3103" max="3328" width="9.109375" style="13"/>
    <col min="3329" max="3329" width="14.109375" style="13" customWidth="1"/>
    <col min="3330" max="3330" width="18.109375" style="13" customWidth="1"/>
    <col min="3331" max="3331" width="12.109375" style="13" customWidth="1"/>
    <col min="3332" max="3334" width="11.5546875" style="13" customWidth="1"/>
    <col min="3335" max="3335" width="14.44140625" style="13" customWidth="1"/>
    <col min="3336" max="3341" width="11.5546875" style="13" customWidth="1"/>
    <col min="3342" max="3342" width="15.44140625" style="13" customWidth="1"/>
    <col min="3343" max="3343" width="14.5546875" style="13" customWidth="1"/>
    <col min="3344" max="3345" width="17.109375" style="13" customWidth="1"/>
    <col min="3346" max="3346" width="13" style="13" customWidth="1"/>
    <col min="3347" max="3347" width="19.33203125" style="13" customWidth="1"/>
    <col min="3348" max="3349" width="9.109375" style="13"/>
    <col min="3350" max="3350" width="12.109375" style="13" customWidth="1"/>
    <col min="3351" max="3353" width="9.109375" style="13"/>
    <col min="3354" max="3354" width="10.5546875" style="13" bestFit="1" customWidth="1"/>
    <col min="3355" max="3355" width="15.33203125" style="13" bestFit="1" customWidth="1"/>
    <col min="3356" max="3356" width="19.6640625" style="13" bestFit="1" customWidth="1"/>
    <col min="3357" max="3357" width="12.109375" style="13" bestFit="1" customWidth="1"/>
    <col min="3358" max="3358" width="11.109375" style="13" bestFit="1" customWidth="1"/>
    <col min="3359" max="3584" width="9.109375" style="13"/>
    <col min="3585" max="3585" width="14.109375" style="13" customWidth="1"/>
    <col min="3586" max="3586" width="18.109375" style="13" customWidth="1"/>
    <col min="3587" max="3587" width="12.109375" style="13" customWidth="1"/>
    <col min="3588" max="3590" width="11.5546875" style="13" customWidth="1"/>
    <col min="3591" max="3591" width="14.44140625" style="13" customWidth="1"/>
    <col min="3592" max="3597" width="11.5546875" style="13" customWidth="1"/>
    <col min="3598" max="3598" width="15.44140625" style="13" customWidth="1"/>
    <col min="3599" max="3599" width="14.5546875" style="13" customWidth="1"/>
    <col min="3600" max="3601" width="17.109375" style="13" customWidth="1"/>
    <col min="3602" max="3602" width="13" style="13" customWidth="1"/>
    <col min="3603" max="3603" width="19.33203125" style="13" customWidth="1"/>
    <col min="3604" max="3605" width="9.109375" style="13"/>
    <col min="3606" max="3606" width="12.109375" style="13" customWidth="1"/>
    <col min="3607" max="3609" width="9.109375" style="13"/>
    <col min="3610" max="3610" width="10.5546875" style="13" bestFit="1" customWidth="1"/>
    <col min="3611" max="3611" width="15.33203125" style="13" bestFit="1" customWidth="1"/>
    <col min="3612" max="3612" width="19.6640625" style="13" bestFit="1" customWidth="1"/>
    <col min="3613" max="3613" width="12.109375" style="13" bestFit="1" customWidth="1"/>
    <col min="3614" max="3614" width="11.109375" style="13" bestFit="1" customWidth="1"/>
    <col min="3615" max="3840" width="9.109375" style="13"/>
    <col min="3841" max="3841" width="14.109375" style="13" customWidth="1"/>
    <col min="3842" max="3842" width="18.109375" style="13" customWidth="1"/>
    <col min="3843" max="3843" width="12.109375" style="13" customWidth="1"/>
    <col min="3844" max="3846" width="11.5546875" style="13" customWidth="1"/>
    <col min="3847" max="3847" width="14.44140625" style="13" customWidth="1"/>
    <col min="3848" max="3853" width="11.5546875" style="13" customWidth="1"/>
    <col min="3854" max="3854" width="15.44140625" style="13" customWidth="1"/>
    <col min="3855" max="3855" width="14.5546875" style="13" customWidth="1"/>
    <col min="3856" max="3857" width="17.109375" style="13" customWidth="1"/>
    <col min="3858" max="3858" width="13" style="13" customWidth="1"/>
    <col min="3859" max="3859" width="19.33203125" style="13" customWidth="1"/>
    <col min="3860" max="3861" width="9.109375" style="13"/>
    <col min="3862" max="3862" width="12.109375" style="13" customWidth="1"/>
    <col min="3863" max="3865" width="9.109375" style="13"/>
    <col min="3866" max="3866" width="10.5546875" style="13" bestFit="1" customWidth="1"/>
    <col min="3867" max="3867" width="15.33203125" style="13" bestFit="1" customWidth="1"/>
    <col min="3868" max="3868" width="19.6640625" style="13" bestFit="1" customWidth="1"/>
    <col min="3869" max="3869" width="12.109375" style="13" bestFit="1" customWidth="1"/>
    <col min="3870" max="3870" width="11.109375" style="13" bestFit="1" customWidth="1"/>
    <col min="3871" max="4096" width="9.109375" style="13"/>
    <col min="4097" max="4097" width="14.109375" style="13" customWidth="1"/>
    <col min="4098" max="4098" width="18.109375" style="13" customWidth="1"/>
    <col min="4099" max="4099" width="12.109375" style="13" customWidth="1"/>
    <col min="4100" max="4102" width="11.5546875" style="13" customWidth="1"/>
    <col min="4103" max="4103" width="14.44140625" style="13" customWidth="1"/>
    <col min="4104" max="4109" width="11.5546875" style="13" customWidth="1"/>
    <col min="4110" max="4110" width="15.44140625" style="13" customWidth="1"/>
    <col min="4111" max="4111" width="14.5546875" style="13" customWidth="1"/>
    <col min="4112" max="4113" width="17.109375" style="13" customWidth="1"/>
    <col min="4114" max="4114" width="13" style="13" customWidth="1"/>
    <col min="4115" max="4115" width="19.33203125" style="13" customWidth="1"/>
    <col min="4116" max="4117" width="9.109375" style="13"/>
    <col min="4118" max="4118" width="12.109375" style="13" customWidth="1"/>
    <col min="4119" max="4121" width="9.109375" style="13"/>
    <col min="4122" max="4122" width="10.5546875" style="13" bestFit="1" customWidth="1"/>
    <col min="4123" max="4123" width="15.33203125" style="13" bestFit="1" customWidth="1"/>
    <col min="4124" max="4124" width="19.6640625" style="13" bestFit="1" customWidth="1"/>
    <col min="4125" max="4125" width="12.109375" style="13" bestFit="1" customWidth="1"/>
    <col min="4126" max="4126" width="11.109375" style="13" bestFit="1" customWidth="1"/>
    <col min="4127" max="4352" width="9.109375" style="13"/>
    <col min="4353" max="4353" width="14.109375" style="13" customWidth="1"/>
    <col min="4354" max="4354" width="18.109375" style="13" customWidth="1"/>
    <col min="4355" max="4355" width="12.109375" style="13" customWidth="1"/>
    <col min="4356" max="4358" width="11.5546875" style="13" customWidth="1"/>
    <col min="4359" max="4359" width="14.44140625" style="13" customWidth="1"/>
    <col min="4360" max="4365" width="11.5546875" style="13" customWidth="1"/>
    <col min="4366" max="4366" width="15.44140625" style="13" customWidth="1"/>
    <col min="4367" max="4367" width="14.5546875" style="13" customWidth="1"/>
    <col min="4368" max="4369" width="17.109375" style="13" customWidth="1"/>
    <col min="4370" max="4370" width="13" style="13" customWidth="1"/>
    <col min="4371" max="4371" width="19.33203125" style="13" customWidth="1"/>
    <col min="4372" max="4373" width="9.109375" style="13"/>
    <col min="4374" max="4374" width="12.109375" style="13" customWidth="1"/>
    <col min="4375" max="4377" width="9.109375" style="13"/>
    <col min="4378" max="4378" width="10.5546875" style="13" bestFit="1" customWidth="1"/>
    <col min="4379" max="4379" width="15.33203125" style="13" bestFit="1" customWidth="1"/>
    <col min="4380" max="4380" width="19.6640625" style="13" bestFit="1" customWidth="1"/>
    <col min="4381" max="4381" width="12.109375" style="13" bestFit="1" customWidth="1"/>
    <col min="4382" max="4382" width="11.109375" style="13" bestFit="1" customWidth="1"/>
    <col min="4383" max="4608" width="9.109375" style="13"/>
    <col min="4609" max="4609" width="14.109375" style="13" customWidth="1"/>
    <col min="4610" max="4610" width="18.109375" style="13" customWidth="1"/>
    <col min="4611" max="4611" width="12.109375" style="13" customWidth="1"/>
    <col min="4612" max="4614" width="11.5546875" style="13" customWidth="1"/>
    <col min="4615" max="4615" width="14.44140625" style="13" customWidth="1"/>
    <col min="4616" max="4621" width="11.5546875" style="13" customWidth="1"/>
    <col min="4622" max="4622" width="15.44140625" style="13" customWidth="1"/>
    <col min="4623" max="4623" width="14.5546875" style="13" customWidth="1"/>
    <col min="4624" max="4625" width="17.109375" style="13" customWidth="1"/>
    <col min="4626" max="4626" width="13" style="13" customWidth="1"/>
    <col min="4627" max="4627" width="19.33203125" style="13" customWidth="1"/>
    <col min="4628" max="4629" width="9.109375" style="13"/>
    <col min="4630" max="4630" width="12.109375" style="13" customWidth="1"/>
    <col min="4631" max="4633" width="9.109375" style="13"/>
    <col min="4634" max="4634" width="10.5546875" style="13" bestFit="1" customWidth="1"/>
    <col min="4635" max="4635" width="15.33203125" style="13" bestFit="1" customWidth="1"/>
    <col min="4636" max="4636" width="19.6640625" style="13" bestFit="1" customWidth="1"/>
    <col min="4637" max="4637" width="12.109375" style="13" bestFit="1" customWidth="1"/>
    <col min="4638" max="4638" width="11.109375" style="13" bestFit="1" customWidth="1"/>
    <col min="4639" max="4864" width="9.109375" style="13"/>
    <col min="4865" max="4865" width="14.109375" style="13" customWidth="1"/>
    <col min="4866" max="4866" width="18.109375" style="13" customWidth="1"/>
    <col min="4867" max="4867" width="12.109375" style="13" customWidth="1"/>
    <col min="4868" max="4870" width="11.5546875" style="13" customWidth="1"/>
    <col min="4871" max="4871" width="14.44140625" style="13" customWidth="1"/>
    <col min="4872" max="4877" width="11.5546875" style="13" customWidth="1"/>
    <col min="4878" max="4878" width="15.44140625" style="13" customWidth="1"/>
    <col min="4879" max="4879" width="14.5546875" style="13" customWidth="1"/>
    <col min="4880" max="4881" width="17.109375" style="13" customWidth="1"/>
    <col min="4882" max="4882" width="13" style="13" customWidth="1"/>
    <col min="4883" max="4883" width="19.33203125" style="13" customWidth="1"/>
    <col min="4884" max="4885" width="9.109375" style="13"/>
    <col min="4886" max="4886" width="12.109375" style="13" customWidth="1"/>
    <col min="4887" max="4889" width="9.109375" style="13"/>
    <col min="4890" max="4890" width="10.5546875" style="13" bestFit="1" customWidth="1"/>
    <col min="4891" max="4891" width="15.33203125" style="13" bestFit="1" customWidth="1"/>
    <col min="4892" max="4892" width="19.6640625" style="13" bestFit="1" customWidth="1"/>
    <col min="4893" max="4893" width="12.109375" style="13" bestFit="1" customWidth="1"/>
    <col min="4894" max="4894" width="11.109375" style="13" bestFit="1" customWidth="1"/>
    <col min="4895" max="5120" width="9.109375" style="13"/>
    <col min="5121" max="5121" width="14.109375" style="13" customWidth="1"/>
    <col min="5122" max="5122" width="18.109375" style="13" customWidth="1"/>
    <col min="5123" max="5123" width="12.109375" style="13" customWidth="1"/>
    <col min="5124" max="5126" width="11.5546875" style="13" customWidth="1"/>
    <col min="5127" max="5127" width="14.44140625" style="13" customWidth="1"/>
    <col min="5128" max="5133" width="11.5546875" style="13" customWidth="1"/>
    <col min="5134" max="5134" width="15.44140625" style="13" customWidth="1"/>
    <col min="5135" max="5135" width="14.5546875" style="13" customWidth="1"/>
    <col min="5136" max="5137" width="17.109375" style="13" customWidth="1"/>
    <col min="5138" max="5138" width="13" style="13" customWidth="1"/>
    <col min="5139" max="5139" width="19.33203125" style="13" customWidth="1"/>
    <col min="5140" max="5141" width="9.109375" style="13"/>
    <col min="5142" max="5142" width="12.109375" style="13" customWidth="1"/>
    <col min="5143" max="5145" width="9.109375" style="13"/>
    <col min="5146" max="5146" width="10.5546875" style="13" bestFit="1" customWidth="1"/>
    <col min="5147" max="5147" width="15.33203125" style="13" bestFit="1" customWidth="1"/>
    <col min="5148" max="5148" width="19.6640625" style="13" bestFit="1" customWidth="1"/>
    <col min="5149" max="5149" width="12.109375" style="13" bestFit="1" customWidth="1"/>
    <col min="5150" max="5150" width="11.109375" style="13" bestFit="1" customWidth="1"/>
    <col min="5151" max="5376" width="9.109375" style="13"/>
    <col min="5377" max="5377" width="14.109375" style="13" customWidth="1"/>
    <col min="5378" max="5378" width="18.109375" style="13" customWidth="1"/>
    <col min="5379" max="5379" width="12.109375" style="13" customWidth="1"/>
    <col min="5380" max="5382" width="11.5546875" style="13" customWidth="1"/>
    <col min="5383" max="5383" width="14.44140625" style="13" customWidth="1"/>
    <col min="5384" max="5389" width="11.5546875" style="13" customWidth="1"/>
    <col min="5390" max="5390" width="15.44140625" style="13" customWidth="1"/>
    <col min="5391" max="5391" width="14.5546875" style="13" customWidth="1"/>
    <col min="5392" max="5393" width="17.109375" style="13" customWidth="1"/>
    <col min="5394" max="5394" width="13" style="13" customWidth="1"/>
    <col min="5395" max="5395" width="19.33203125" style="13" customWidth="1"/>
    <col min="5396" max="5397" width="9.109375" style="13"/>
    <col min="5398" max="5398" width="12.109375" style="13" customWidth="1"/>
    <col min="5399" max="5401" width="9.109375" style="13"/>
    <col min="5402" max="5402" width="10.5546875" style="13" bestFit="1" customWidth="1"/>
    <col min="5403" max="5403" width="15.33203125" style="13" bestFit="1" customWidth="1"/>
    <col min="5404" max="5404" width="19.6640625" style="13" bestFit="1" customWidth="1"/>
    <col min="5405" max="5405" width="12.109375" style="13" bestFit="1" customWidth="1"/>
    <col min="5406" max="5406" width="11.109375" style="13" bestFit="1" customWidth="1"/>
    <col min="5407" max="5632" width="9.109375" style="13"/>
    <col min="5633" max="5633" width="14.109375" style="13" customWidth="1"/>
    <col min="5634" max="5634" width="18.109375" style="13" customWidth="1"/>
    <col min="5635" max="5635" width="12.109375" style="13" customWidth="1"/>
    <col min="5636" max="5638" width="11.5546875" style="13" customWidth="1"/>
    <col min="5639" max="5639" width="14.44140625" style="13" customWidth="1"/>
    <col min="5640" max="5645" width="11.5546875" style="13" customWidth="1"/>
    <col min="5646" max="5646" width="15.44140625" style="13" customWidth="1"/>
    <col min="5647" max="5647" width="14.5546875" style="13" customWidth="1"/>
    <col min="5648" max="5649" width="17.109375" style="13" customWidth="1"/>
    <col min="5650" max="5650" width="13" style="13" customWidth="1"/>
    <col min="5651" max="5651" width="19.33203125" style="13" customWidth="1"/>
    <col min="5652" max="5653" width="9.109375" style="13"/>
    <col min="5654" max="5654" width="12.109375" style="13" customWidth="1"/>
    <col min="5655" max="5657" width="9.109375" style="13"/>
    <col min="5658" max="5658" width="10.5546875" style="13" bestFit="1" customWidth="1"/>
    <col min="5659" max="5659" width="15.33203125" style="13" bestFit="1" customWidth="1"/>
    <col min="5660" max="5660" width="19.6640625" style="13" bestFit="1" customWidth="1"/>
    <col min="5661" max="5661" width="12.109375" style="13" bestFit="1" customWidth="1"/>
    <col min="5662" max="5662" width="11.109375" style="13" bestFit="1" customWidth="1"/>
    <col min="5663" max="5888" width="9.109375" style="13"/>
    <col min="5889" max="5889" width="14.109375" style="13" customWidth="1"/>
    <col min="5890" max="5890" width="18.109375" style="13" customWidth="1"/>
    <col min="5891" max="5891" width="12.109375" style="13" customWidth="1"/>
    <col min="5892" max="5894" width="11.5546875" style="13" customWidth="1"/>
    <col min="5895" max="5895" width="14.44140625" style="13" customWidth="1"/>
    <col min="5896" max="5901" width="11.5546875" style="13" customWidth="1"/>
    <col min="5902" max="5902" width="15.44140625" style="13" customWidth="1"/>
    <col min="5903" max="5903" width="14.5546875" style="13" customWidth="1"/>
    <col min="5904" max="5905" width="17.109375" style="13" customWidth="1"/>
    <col min="5906" max="5906" width="13" style="13" customWidth="1"/>
    <col min="5907" max="5907" width="19.33203125" style="13" customWidth="1"/>
    <col min="5908" max="5909" width="9.109375" style="13"/>
    <col min="5910" max="5910" width="12.109375" style="13" customWidth="1"/>
    <col min="5911" max="5913" width="9.109375" style="13"/>
    <col min="5914" max="5914" width="10.5546875" style="13" bestFit="1" customWidth="1"/>
    <col min="5915" max="5915" width="15.33203125" style="13" bestFit="1" customWidth="1"/>
    <col min="5916" max="5916" width="19.6640625" style="13" bestFit="1" customWidth="1"/>
    <col min="5917" max="5917" width="12.109375" style="13" bestFit="1" customWidth="1"/>
    <col min="5918" max="5918" width="11.109375" style="13" bestFit="1" customWidth="1"/>
    <col min="5919" max="6144" width="9.109375" style="13"/>
    <col min="6145" max="6145" width="14.109375" style="13" customWidth="1"/>
    <col min="6146" max="6146" width="18.109375" style="13" customWidth="1"/>
    <col min="6147" max="6147" width="12.109375" style="13" customWidth="1"/>
    <col min="6148" max="6150" width="11.5546875" style="13" customWidth="1"/>
    <col min="6151" max="6151" width="14.44140625" style="13" customWidth="1"/>
    <col min="6152" max="6157" width="11.5546875" style="13" customWidth="1"/>
    <col min="6158" max="6158" width="15.44140625" style="13" customWidth="1"/>
    <col min="6159" max="6159" width="14.5546875" style="13" customWidth="1"/>
    <col min="6160" max="6161" width="17.109375" style="13" customWidth="1"/>
    <col min="6162" max="6162" width="13" style="13" customWidth="1"/>
    <col min="6163" max="6163" width="19.33203125" style="13" customWidth="1"/>
    <col min="6164" max="6165" width="9.109375" style="13"/>
    <col min="6166" max="6166" width="12.109375" style="13" customWidth="1"/>
    <col min="6167" max="6169" width="9.109375" style="13"/>
    <col min="6170" max="6170" width="10.5546875" style="13" bestFit="1" customWidth="1"/>
    <col min="6171" max="6171" width="15.33203125" style="13" bestFit="1" customWidth="1"/>
    <col min="6172" max="6172" width="19.6640625" style="13" bestFit="1" customWidth="1"/>
    <col min="6173" max="6173" width="12.109375" style="13" bestFit="1" customWidth="1"/>
    <col min="6174" max="6174" width="11.109375" style="13" bestFit="1" customWidth="1"/>
    <col min="6175" max="6400" width="9.109375" style="13"/>
    <col min="6401" max="6401" width="14.109375" style="13" customWidth="1"/>
    <col min="6402" max="6402" width="18.109375" style="13" customWidth="1"/>
    <col min="6403" max="6403" width="12.109375" style="13" customWidth="1"/>
    <col min="6404" max="6406" width="11.5546875" style="13" customWidth="1"/>
    <col min="6407" max="6407" width="14.44140625" style="13" customWidth="1"/>
    <col min="6408" max="6413" width="11.5546875" style="13" customWidth="1"/>
    <col min="6414" max="6414" width="15.44140625" style="13" customWidth="1"/>
    <col min="6415" max="6415" width="14.5546875" style="13" customWidth="1"/>
    <col min="6416" max="6417" width="17.109375" style="13" customWidth="1"/>
    <col min="6418" max="6418" width="13" style="13" customWidth="1"/>
    <col min="6419" max="6419" width="19.33203125" style="13" customWidth="1"/>
    <col min="6420" max="6421" width="9.109375" style="13"/>
    <col min="6422" max="6422" width="12.109375" style="13" customWidth="1"/>
    <col min="6423" max="6425" width="9.109375" style="13"/>
    <col min="6426" max="6426" width="10.5546875" style="13" bestFit="1" customWidth="1"/>
    <col min="6427" max="6427" width="15.33203125" style="13" bestFit="1" customWidth="1"/>
    <col min="6428" max="6428" width="19.6640625" style="13" bestFit="1" customWidth="1"/>
    <col min="6429" max="6429" width="12.109375" style="13" bestFit="1" customWidth="1"/>
    <col min="6430" max="6430" width="11.109375" style="13" bestFit="1" customWidth="1"/>
    <col min="6431" max="6656" width="9.109375" style="13"/>
    <col min="6657" max="6657" width="14.109375" style="13" customWidth="1"/>
    <col min="6658" max="6658" width="18.109375" style="13" customWidth="1"/>
    <col min="6659" max="6659" width="12.109375" style="13" customWidth="1"/>
    <col min="6660" max="6662" width="11.5546875" style="13" customWidth="1"/>
    <col min="6663" max="6663" width="14.44140625" style="13" customWidth="1"/>
    <col min="6664" max="6669" width="11.5546875" style="13" customWidth="1"/>
    <col min="6670" max="6670" width="15.44140625" style="13" customWidth="1"/>
    <col min="6671" max="6671" width="14.5546875" style="13" customWidth="1"/>
    <col min="6672" max="6673" width="17.109375" style="13" customWidth="1"/>
    <col min="6674" max="6674" width="13" style="13" customWidth="1"/>
    <col min="6675" max="6675" width="19.33203125" style="13" customWidth="1"/>
    <col min="6676" max="6677" width="9.109375" style="13"/>
    <col min="6678" max="6678" width="12.109375" style="13" customWidth="1"/>
    <col min="6679" max="6681" width="9.109375" style="13"/>
    <col min="6682" max="6682" width="10.5546875" style="13" bestFit="1" customWidth="1"/>
    <col min="6683" max="6683" width="15.33203125" style="13" bestFit="1" customWidth="1"/>
    <col min="6684" max="6684" width="19.6640625" style="13" bestFit="1" customWidth="1"/>
    <col min="6685" max="6685" width="12.109375" style="13" bestFit="1" customWidth="1"/>
    <col min="6686" max="6686" width="11.109375" style="13" bestFit="1" customWidth="1"/>
    <col min="6687" max="6912" width="9.109375" style="13"/>
    <col min="6913" max="6913" width="14.109375" style="13" customWidth="1"/>
    <col min="6914" max="6914" width="18.109375" style="13" customWidth="1"/>
    <col min="6915" max="6915" width="12.109375" style="13" customWidth="1"/>
    <col min="6916" max="6918" width="11.5546875" style="13" customWidth="1"/>
    <col min="6919" max="6919" width="14.44140625" style="13" customWidth="1"/>
    <col min="6920" max="6925" width="11.5546875" style="13" customWidth="1"/>
    <col min="6926" max="6926" width="15.44140625" style="13" customWidth="1"/>
    <col min="6927" max="6927" width="14.5546875" style="13" customWidth="1"/>
    <col min="6928" max="6929" width="17.109375" style="13" customWidth="1"/>
    <col min="6930" max="6930" width="13" style="13" customWidth="1"/>
    <col min="6931" max="6931" width="19.33203125" style="13" customWidth="1"/>
    <col min="6932" max="6933" width="9.109375" style="13"/>
    <col min="6934" max="6934" width="12.109375" style="13" customWidth="1"/>
    <col min="6935" max="6937" width="9.109375" style="13"/>
    <col min="6938" max="6938" width="10.5546875" style="13" bestFit="1" customWidth="1"/>
    <col min="6939" max="6939" width="15.33203125" style="13" bestFit="1" customWidth="1"/>
    <col min="6940" max="6940" width="19.6640625" style="13" bestFit="1" customWidth="1"/>
    <col min="6941" max="6941" width="12.109375" style="13" bestFit="1" customWidth="1"/>
    <col min="6942" max="6942" width="11.109375" style="13" bestFit="1" customWidth="1"/>
    <col min="6943" max="7168" width="9.109375" style="13"/>
    <col min="7169" max="7169" width="14.109375" style="13" customWidth="1"/>
    <col min="7170" max="7170" width="18.109375" style="13" customWidth="1"/>
    <col min="7171" max="7171" width="12.109375" style="13" customWidth="1"/>
    <col min="7172" max="7174" width="11.5546875" style="13" customWidth="1"/>
    <col min="7175" max="7175" width="14.44140625" style="13" customWidth="1"/>
    <col min="7176" max="7181" width="11.5546875" style="13" customWidth="1"/>
    <col min="7182" max="7182" width="15.44140625" style="13" customWidth="1"/>
    <col min="7183" max="7183" width="14.5546875" style="13" customWidth="1"/>
    <col min="7184" max="7185" width="17.109375" style="13" customWidth="1"/>
    <col min="7186" max="7186" width="13" style="13" customWidth="1"/>
    <col min="7187" max="7187" width="19.33203125" style="13" customWidth="1"/>
    <col min="7188" max="7189" width="9.109375" style="13"/>
    <col min="7190" max="7190" width="12.109375" style="13" customWidth="1"/>
    <col min="7191" max="7193" width="9.109375" style="13"/>
    <col min="7194" max="7194" width="10.5546875" style="13" bestFit="1" customWidth="1"/>
    <col min="7195" max="7195" width="15.33203125" style="13" bestFit="1" customWidth="1"/>
    <col min="7196" max="7196" width="19.6640625" style="13" bestFit="1" customWidth="1"/>
    <col min="7197" max="7197" width="12.109375" style="13" bestFit="1" customWidth="1"/>
    <col min="7198" max="7198" width="11.109375" style="13" bestFit="1" customWidth="1"/>
    <col min="7199" max="7424" width="9.109375" style="13"/>
    <col min="7425" max="7425" width="14.109375" style="13" customWidth="1"/>
    <col min="7426" max="7426" width="18.109375" style="13" customWidth="1"/>
    <col min="7427" max="7427" width="12.109375" style="13" customWidth="1"/>
    <col min="7428" max="7430" width="11.5546875" style="13" customWidth="1"/>
    <col min="7431" max="7431" width="14.44140625" style="13" customWidth="1"/>
    <col min="7432" max="7437" width="11.5546875" style="13" customWidth="1"/>
    <col min="7438" max="7438" width="15.44140625" style="13" customWidth="1"/>
    <col min="7439" max="7439" width="14.5546875" style="13" customWidth="1"/>
    <col min="7440" max="7441" width="17.109375" style="13" customWidth="1"/>
    <col min="7442" max="7442" width="13" style="13" customWidth="1"/>
    <col min="7443" max="7443" width="19.33203125" style="13" customWidth="1"/>
    <col min="7444" max="7445" width="9.109375" style="13"/>
    <col min="7446" max="7446" width="12.109375" style="13" customWidth="1"/>
    <col min="7447" max="7449" width="9.109375" style="13"/>
    <col min="7450" max="7450" width="10.5546875" style="13" bestFit="1" customWidth="1"/>
    <col min="7451" max="7451" width="15.33203125" style="13" bestFit="1" customWidth="1"/>
    <col min="7452" max="7452" width="19.6640625" style="13" bestFit="1" customWidth="1"/>
    <col min="7453" max="7453" width="12.109375" style="13" bestFit="1" customWidth="1"/>
    <col min="7454" max="7454" width="11.109375" style="13" bestFit="1" customWidth="1"/>
    <col min="7455" max="7680" width="9.109375" style="13"/>
    <col min="7681" max="7681" width="14.109375" style="13" customWidth="1"/>
    <col min="7682" max="7682" width="18.109375" style="13" customWidth="1"/>
    <col min="7683" max="7683" width="12.109375" style="13" customWidth="1"/>
    <col min="7684" max="7686" width="11.5546875" style="13" customWidth="1"/>
    <col min="7687" max="7687" width="14.44140625" style="13" customWidth="1"/>
    <col min="7688" max="7693" width="11.5546875" style="13" customWidth="1"/>
    <col min="7694" max="7694" width="15.44140625" style="13" customWidth="1"/>
    <col min="7695" max="7695" width="14.5546875" style="13" customWidth="1"/>
    <col min="7696" max="7697" width="17.109375" style="13" customWidth="1"/>
    <col min="7698" max="7698" width="13" style="13" customWidth="1"/>
    <col min="7699" max="7699" width="19.33203125" style="13" customWidth="1"/>
    <col min="7700" max="7701" width="9.109375" style="13"/>
    <col min="7702" max="7702" width="12.109375" style="13" customWidth="1"/>
    <col min="7703" max="7705" width="9.109375" style="13"/>
    <col min="7706" max="7706" width="10.5546875" style="13" bestFit="1" customWidth="1"/>
    <col min="7707" max="7707" width="15.33203125" style="13" bestFit="1" customWidth="1"/>
    <col min="7708" max="7708" width="19.6640625" style="13" bestFit="1" customWidth="1"/>
    <col min="7709" max="7709" width="12.109375" style="13" bestFit="1" customWidth="1"/>
    <col min="7710" max="7710" width="11.109375" style="13" bestFit="1" customWidth="1"/>
    <col min="7711" max="7936" width="9.109375" style="13"/>
    <col min="7937" max="7937" width="14.109375" style="13" customWidth="1"/>
    <col min="7938" max="7938" width="18.109375" style="13" customWidth="1"/>
    <col min="7939" max="7939" width="12.109375" style="13" customWidth="1"/>
    <col min="7940" max="7942" width="11.5546875" style="13" customWidth="1"/>
    <col min="7943" max="7943" width="14.44140625" style="13" customWidth="1"/>
    <col min="7944" max="7949" width="11.5546875" style="13" customWidth="1"/>
    <col min="7950" max="7950" width="15.44140625" style="13" customWidth="1"/>
    <col min="7951" max="7951" width="14.5546875" style="13" customWidth="1"/>
    <col min="7952" max="7953" width="17.109375" style="13" customWidth="1"/>
    <col min="7954" max="7954" width="13" style="13" customWidth="1"/>
    <col min="7955" max="7955" width="19.33203125" style="13" customWidth="1"/>
    <col min="7956" max="7957" width="9.109375" style="13"/>
    <col min="7958" max="7958" width="12.109375" style="13" customWidth="1"/>
    <col min="7959" max="7961" width="9.109375" style="13"/>
    <col min="7962" max="7962" width="10.5546875" style="13" bestFit="1" customWidth="1"/>
    <col min="7963" max="7963" width="15.33203125" style="13" bestFit="1" customWidth="1"/>
    <col min="7964" max="7964" width="19.6640625" style="13" bestFit="1" customWidth="1"/>
    <col min="7965" max="7965" width="12.109375" style="13" bestFit="1" customWidth="1"/>
    <col min="7966" max="7966" width="11.109375" style="13" bestFit="1" customWidth="1"/>
    <col min="7967" max="8192" width="9.109375" style="13"/>
    <col min="8193" max="8193" width="14.109375" style="13" customWidth="1"/>
    <col min="8194" max="8194" width="18.109375" style="13" customWidth="1"/>
    <col min="8195" max="8195" width="12.109375" style="13" customWidth="1"/>
    <col min="8196" max="8198" width="11.5546875" style="13" customWidth="1"/>
    <col min="8199" max="8199" width="14.44140625" style="13" customWidth="1"/>
    <col min="8200" max="8205" width="11.5546875" style="13" customWidth="1"/>
    <col min="8206" max="8206" width="15.44140625" style="13" customWidth="1"/>
    <col min="8207" max="8207" width="14.5546875" style="13" customWidth="1"/>
    <col min="8208" max="8209" width="17.109375" style="13" customWidth="1"/>
    <col min="8210" max="8210" width="13" style="13" customWidth="1"/>
    <col min="8211" max="8211" width="19.33203125" style="13" customWidth="1"/>
    <col min="8212" max="8213" width="9.109375" style="13"/>
    <col min="8214" max="8214" width="12.109375" style="13" customWidth="1"/>
    <col min="8215" max="8217" width="9.109375" style="13"/>
    <col min="8218" max="8218" width="10.5546875" style="13" bestFit="1" customWidth="1"/>
    <col min="8219" max="8219" width="15.33203125" style="13" bestFit="1" customWidth="1"/>
    <col min="8220" max="8220" width="19.6640625" style="13" bestFit="1" customWidth="1"/>
    <col min="8221" max="8221" width="12.109375" style="13" bestFit="1" customWidth="1"/>
    <col min="8222" max="8222" width="11.109375" style="13" bestFit="1" customWidth="1"/>
    <col min="8223" max="8448" width="9.109375" style="13"/>
    <col min="8449" max="8449" width="14.109375" style="13" customWidth="1"/>
    <col min="8450" max="8450" width="18.109375" style="13" customWidth="1"/>
    <col min="8451" max="8451" width="12.109375" style="13" customWidth="1"/>
    <col min="8452" max="8454" width="11.5546875" style="13" customWidth="1"/>
    <col min="8455" max="8455" width="14.44140625" style="13" customWidth="1"/>
    <col min="8456" max="8461" width="11.5546875" style="13" customWidth="1"/>
    <col min="8462" max="8462" width="15.44140625" style="13" customWidth="1"/>
    <col min="8463" max="8463" width="14.5546875" style="13" customWidth="1"/>
    <col min="8464" max="8465" width="17.109375" style="13" customWidth="1"/>
    <col min="8466" max="8466" width="13" style="13" customWidth="1"/>
    <col min="8467" max="8467" width="19.33203125" style="13" customWidth="1"/>
    <col min="8468" max="8469" width="9.109375" style="13"/>
    <col min="8470" max="8470" width="12.109375" style="13" customWidth="1"/>
    <col min="8471" max="8473" width="9.109375" style="13"/>
    <col min="8474" max="8474" width="10.5546875" style="13" bestFit="1" customWidth="1"/>
    <col min="8475" max="8475" width="15.33203125" style="13" bestFit="1" customWidth="1"/>
    <col min="8476" max="8476" width="19.6640625" style="13" bestFit="1" customWidth="1"/>
    <col min="8477" max="8477" width="12.109375" style="13" bestFit="1" customWidth="1"/>
    <col min="8478" max="8478" width="11.109375" style="13" bestFit="1" customWidth="1"/>
    <col min="8479" max="8704" width="9.109375" style="13"/>
    <col min="8705" max="8705" width="14.109375" style="13" customWidth="1"/>
    <col min="8706" max="8706" width="18.109375" style="13" customWidth="1"/>
    <col min="8707" max="8707" width="12.109375" style="13" customWidth="1"/>
    <col min="8708" max="8710" width="11.5546875" style="13" customWidth="1"/>
    <col min="8711" max="8711" width="14.44140625" style="13" customWidth="1"/>
    <col min="8712" max="8717" width="11.5546875" style="13" customWidth="1"/>
    <col min="8718" max="8718" width="15.44140625" style="13" customWidth="1"/>
    <col min="8719" max="8719" width="14.5546875" style="13" customWidth="1"/>
    <col min="8720" max="8721" width="17.109375" style="13" customWidth="1"/>
    <col min="8722" max="8722" width="13" style="13" customWidth="1"/>
    <col min="8723" max="8723" width="19.33203125" style="13" customWidth="1"/>
    <col min="8724" max="8725" width="9.109375" style="13"/>
    <col min="8726" max="8726" width="12.109375" style="13" customWidth="1"/>
    <col min="8727" max="8729" width="9.109375" style="13"/>
    <col min="8730" max="8730" width="10.5546875" style="13" bestFit="1" customWidth="1"/>
    <col min="8731" max="8731" width="15.33203125" style="13" bestFit="1" customWidth="1"/>
    <col min="8732" max="8732" width="19.6640625" style="13" bestFit="1" customWidth="1"/>
    <col min="8733" max="8733" width="12.109375" style="13" bestFit="1" customWidth="1"/>
    <col min="8734" max="8734" width="11.109375" style="13" bestFit="1" customWidth="1"/>
    <col min="8735" max="8960" width="9.109375" style="13"/>
    <col min="8961" max="8961" width="14.109375" style="13" customWidth="1"/>
    <col min="8962" max="8962" width="18.109375" style="13" customWidth="1"/>
    <col min="8963" max="8963" width="12.109375" style="13" customWidth="1"/>
    <col min="8964" max="8966" width="11.5546875" style="13" customWidth="1"/>
    <col min="8967" max="8967" width="14.44140625" style="13" customWidth="1"/>
    <col min="8968" max="8973" width="11.5546875" style="13" customWidth="1"/>
    <col min="8974" max="8974" width="15.44140625" style="13" customWidth="1"/>
    <col min="8975" max="8975" width="14.5546875" style="13" customWidth="1"/>
    <col min="8976" max="8977" width="17.109375" style="13" customWidth="1"/>
    <col min="8978" max="8978" width="13" style="13" customWidth="1"/>
    <col min="8979" max="8979" width="19.33203125" style="13" customWidth="1"/>
    <col min="8980" max="8981" width="9.109375" style="13"/>
    <col min="8982" max="8982" width="12.109375" style="13" customWidth="1"/>
    <col min="8983" max="8985" width="9.109375" style="13"/>
    <col min="8986" max="8986" width="10.5546875" style="13" bestFit="1" customWidth="1"/>
    <col min="8987" max="8987" width="15.33203125" style="13" bestFit="1" customWidth="1"/>
    <col min="8988" max="8988" width="19.6640625" style="13" bestFit="1" customWidth="1"/>
    <col min="8989" max="8989" width="12.109375" style="13" bestFit="1" customWidth="1"/>
    <col min="8990" max="8990" width="11.109375" style="13" bestFit="1" customWidth="1"/>
    <col min="8991" max="9216" width="9.109375" style="13"/>
    <col min="9217" max="9217" width="14.109375" style="13" customWidth="1"/>
    <col min="9218" max="9218" width="18.109375" style="13" customWidth="1"/>
    <col min="9219" max="9219" width="12.109375" style="13" customWidth="1"/>
    <col min="9220" max="9222" width="11.5546875" style="13" customWidth="1"/>
    <col min="9223" max="9223" width="14.44140625" style="13" customWidth="1"/>
    <col min="9224" max="9229" width="11.5546875" style="13" customWidth="1"/>
    <col min="9230" max="9230" width="15.44140625" style="13" customWidth="1"/>
    <col min="9231" max="9231" width="14.5546875" style="13" customWidth="1"/>
    <col min="9232" max="9233" width="17.109375" style="13" customWidth="1"/>
    <col min="9234" max="9234" width="13" style="13" customWidth="1"/>
    <col min="9235" max="9235" width="19.33203125" style="13" customWidth="1"/>
    <col min="9236" max="9237" width="9.109375" style="13"/>
    <col min="9238" max="9238" width="12.109375" style="13" customWidth="1"/>
    <col min="9239" max="9241" width="9.109375" style="13"/>
    <col min="9242" max="9242" width="10.5546875" style="13" bestFit="1" customWidth="1"/>
    <col min="9243" max="9243" width="15.33203125" style="13" bestFit="1" customWidth="1"/>
    <col min="9244" max="9244" width="19.6640625" style="13" bestFit="1" customWidth="1"/>
    <col min="9245" max="9245" width="12.109375" style="13" bestFit="1" customWidth="1"/>
    <col min="9246" max="9246" width="11.109375" style="13" bestFit="1" customWidth="1"/>
    <col min="9247" max="9472" width="9.109375" style="13"/>
    <col min="9473" max="9473" width="14.109375" style="13" customWidth="1"/>
    <col min="9474" max="9474" width="18.109375" style="13" customWidth="1"/>
    <col min="9475" max="9475" width="12.109375" style="13" customWidth="1"/>
    <col min="9476" max="9478" width="11.5546875" style="13" customWidth="1"/>
    <col min="9479" max="9479" width="14.44140625" style="13" customWidth="1"/>
    <col min="9480" max="9485" width="11.5546875" style="13" customWidth="1"/>
    <col min="9486" max="9486" width="15.44140625" style="13" customWidth="1"/>
    <col min="9487" max="9487" width="14.5546875" style="13" customWidth="1"/>
    <col min="9488" max="9489" width="17.109375" style="13" customWidth="1"/>
    <col min="9490" max="9490" width="13" style="13" customWidth="1"/>
    <col min="9491" max="9491" width="19.33203125" style="13" customWidth="1"/>
    <col min="9492" max="9493" width="9.109375" style="13"/>
    <col min="9494" max="9494" width="12.109375" style="13" customWidth="1"/>
    <col min="9495" max="9497" width="9.109375" style="13"/>
    <col min="9498" max="9498" width="10.5546875" style="13" bestFit="1" customWidth="1"/>
    <col min="9499" max="9499" width="15.33203125" style="13" bestFit="1" customWidth="1"/>
    <col min="9500" max="9500" width="19.6640625" style="13" bestFit="1" customWidth="1"/>
    <col min="9501" max="9501" width="12.109375" style="13" bestFit="1" customWidth="1"/>
    <col min="9502" max="9502" width="11.109375" style="13" bestFit="1" customWidth="1"/>
    <col min="9503" max="9728" width="9.109375" style="13"/>
    <col min="9729" max="9729" width="14.109375" style="13" customWidth="1"/>
    <col min="9730" max="9730" width="18.109375" style="13" customWidth="1"/>
    <col min="9731" max="9731" width="12.109375" style="13" customWidth="1"/>
    <col min="9732" max="9734" width="11.5546875" style="13" customWidth="1"/>
    <col min="9735" max="9735" width="14.44140625" style="13" customWidth="1"/>
    <col min="9736" max="9741" width="11.5546875" style="13" customWidth="1"/>
    <col min="9742" max="9742" width="15.44140625" style="13" customWidth="1"/>
    <col min="9743" max="9743" width="14.5546875" style="13" customWidth="1"/>
    <col min="9744" max="9745" width="17.109375" style="13" customWidth="1"/>
    <col min="9746" max="9746" width="13" style="13" customWidth="1"/>
    <col min="9747" max="9747" width="19.33203125" style="13" customWidth="1"/>
    <col min="9748" max="9749" width="9.109375" style="13"/>
    <col min="9750" max="9750" width="12.109375" style="13" customWidth="1"/>
    <col min="9751" max="9753" width="9.109375" style="13"/>
    <col min="9754" max="9754" width="10.5546875" style="13" bestFit="1" customWidth="1"/>
    <col min="9755" max="9755" width="15.33203125" style="13" bestFit="1" customWidth="1"/>
    <col min="9756" max="9756" width="19.6640625" style="13" bestFit="1" customWidth="1"/>
    <col min="9757" max="9757" width="12.109375" style="13" bestFit="1" customWidth="1"/>
    <col min="9758" max="9758" width="11.109375" style="13" bestFit="1" customWidth="1"/>
    <col min="9759" max="9984" width="9.109375" style="13"/>
    <col min="9985" max="9985" width="14.109375" style="13" customWidth="1"/>
    <col min="9986" max="9986" width="18.109375" style="13" customWidth="1"/>
    <col min="9987" max="9987" width="12.109375" style="13" customWidth="1"/>
    <col min="9988" max="9990" width="11.5546875" style="13" customWidth="1"/>
    <col min="9991" max="9991" width="14.44140625" style="13" customWidth="1"/>
    <col min="9992" max="9997" width="11.5546875" style="13" customWidth="1"/>
    <col min="9998" max="9998" width="15.44140625" style="13" customWidth="1"/>
    <col min="9999" max="9999" width="14.5546875" style="13" customWidth="1"/>
    <col min="10000" max="10001" width="17.109375" style="13" customWidth="1"/>
    <col min="10002" max="10002" width="13" style="13" customWidth="1"/>
    <col min="10003" max="10003" width="19.33203125" style="13" customWidth="1"/>
    <col min="10004" max="10005" width="9.109375" style="13"/>
    <col min="10006" max="10006" width="12.109375" style="13" customWidth="1"/>
    <col min="10007" max="10009" width="9.109375" style="13"/>
    <col min="10010" max="10010" width="10.5546875" style="13" bestFit="1" customWidth="1"/>
    <col min="10011" max="10011" width="15.33203125" style="13" bestFit="1" customWidth="1"/>
    <col min="10012" max="10012" width="19.6640625" style="13" bestFit="1" customWidth="1"/>
    <col min="10013" max="10013" width="12.109375" style="13" bestFit="1" customWidth="1"/>
    <col min="10014" max="10014" width="11.109375" style="13" bestFit="1" customWidth="1"/>
    <col min="10015" max="10240" width="9.109375" style="13"/>
    <col min="10241" max="10241" width="14.109375" style="13" customWidth="1"/>
    <col min="10242" max="10242" width="18.109375" style="13" customWidth="1"/>
    <col min="10243" max="10243" width="12.109375" style="13" customWidth="1"/>
    <col min="10244" max="10246" width="11.5546875" style="13" customWidth="1"/>
    <col min="10247" max="10247" width="14.44140625" style="13" customWidth="1"/>
    <col min="10248" max="10253" width="11.5546875" style="13" customWidth="1"/>
    <col min="10254" max="10254" width="15.44140625" style="13" customWidth="1"/>
    <col min="10255" max="10255" width="14.5546875" style="13" customWidth="1"/>
    <col min="10256" max="10257" width="17.109375" style="13" customWidth="1"/>
    <col min="10258" max="10258" width="13" style="13" customWidth="1"/>
    <col min="10259" max="10259" width="19.33203125" style="13" customWidth="1"/>
    <col min="10260" max="10261" width="9.109375" style="13"/>
    <col min="10262" max="10262" width="12.109375" style="13" customWidth="1"/>
    <col min="10263" max="10265" width="9.109375" style="13"/>
    <col min="10266" max="10266" width="10.5546875" style="13" bestFit="1" customWidth="1"/>
    <col min="10267" max="10267" width="15.33203125" style="13" bestFit="1" customWidth="1"/>
    <col min="10268" max="10268" width="19.6640625" style="13" bestFit="1" customWidth="1"/>
    <col min="10269" max="10269" width="12.109375" style="13" bestFit="1" customWidth="1"/>
    <col min="10270" max="10270" width="11.109375" style="13" bestFit="1" customWidth="1"/>
    <col min="10271" max="10496" width="9.109375" style="13"/>
    <col min="10497" max="10497" width="14.109375" style="13" customWidth="1"/>
    <col min="10498" max="10498" width="18.109375" style="13" customWidth="1"/>
    <col min="10499" max="10499" width="12.109375" style="13" customWidth="1"/>
    <col min="10500" max="10502" width="11.5546875" style="13" customWidth="1"/>
    <col min="10503" max="10503" width="14.44140625" style="13" customWidth="1"/>
    <col min="10504" max="10509" width="11.5546875" style="13" customWidth="1"/>
    <col min="10510" max="10510" width="15.44140625" style="13" customWidth="1"/>
    <col min="10511" max="10511" width="14.5546875" style="13" customWidth="1"/>
    <col min="10512" max="10513" width="17.109375" style="13" customWidth="1"/>
    <col min="10514" max="10514" width="13" style="13" customWidth="1"/>
    <col min="10515" max="10515" width="19.33203125" style="13" customWidth="1"/>
    <col min="10516" max="10517" width="9.109375" style="13"/>
    <col min="10518" max="10518" width="12.109375" style="13" customWidth="1"/>
    <col min="10519" max="10521" width="9.109375" style="13"/>
    <col min="10522" max="10522" width="10.5546875" style="13" bestFit="1" customWidth="1"/>
    <col min="10523" max="10523" width="15.33203125" style="13" bestFit="1" customWidth="1"/>
    <col min="10524" max="10524" width="19.6640625" style="13" bestFit="1" customWidth="1"/>
    <col min="10525" max="10525" width="12.109375" style="13" bestFit="1" customWidth="1"/>
    <col min="10526" max="10526" width="11.109375" style="13" bestFit="1" customWidth="1"/>
    <col min="10527" max="10752" width="9.109375" style="13"/>
    <col min="10753" max="10753" width="14.109375" style="13" customWidth="1"/>
    <col min="10754" max="10754" width="18.109375" style="13" customWidth="1"/>
    <col min="10755" max="10755" width="12.109375" style="13" customWidth="1"/>
    <col min="10756" max="10758" width="11.5546875" style="13" customWidth="1"/>
    <col min="10759" max="10759" width="14.44140625" style="13" customWidth="1"/>
    <col min="10760" max="10765" width="11.5546875" style="13" customWidth="1"/>
    <col min="10766" max="10766" width="15.44140625" style="13" customWidth="1"/>
    <col min="10767" max="10767" width="14.5546875" style="13" customWidth="1"/>
    <col min="10768" max="10769" width="17.109375" style="13" customWidth="1"/>
    <col min="10770" max="10770" width="13" style="13" customWidth="1"/>
    <col min="10771" max="10771" width="19.33203125" style="13" customWidth="1"/>
    <col min="10772" max="10773" width="9.109375" style="13"/>
    <col min="10774" max="10774" width="12.109375" style="13" customWidth="1"/>
    <col min="10775" max="10777" width="9.109375" style="13"/>
    <col min="10778" max="10778" width="10.5546875" style="13" bestFit="1" customWidth="1"/>
    <col min="10779" max="10779" width="15.33203125" style="13" bestFit="1" customWidth="1"/>
    <col min="10780" max="10780" width="19.6640625" style="13" bestFit="1" customWidth="1"/>
    <col min="10781" max="10781" width="12.109375" style="13" bestFit="1" customWidth="1"/>
    <col min="10782" max="10782" width="11.109375" style="13" bestFit="1" customWidth="1"/>
    <col min="10783" max="11008" width="9.109375" style="13"/>
    <col min="11009" max="11009" width="14.109375" style="13" customWidth="1"/>
    <col min="11010" max="11010" width="18.109375" style="13" customWidth="1"/>
    <col min="11011" max="11011" width="12.109375" style="13" customWidth="1"/>
    <col min="11012" max="11014" width="11.5546875" style="13" customWidth="1"/>
    <col min="11015" max="11015" width="14.44140625" style="13" customWidth="1"/>
    <col min="11016" max="11021" width="11.5546875" style="13" customWidth="1"/>
    <col min="11022" max="11022" width="15.44140625" style="13" customWidth="1"/>
    <col min="11023" max="11023" width="14.5546875" style="13" customWidth="1"/>
    <col min="11024" max="11025" width="17.109375" style="13" customWidth="1"/>
    <col min="11026" max="11026" width="13" style="13" customWidth="1"/>
    <col min="11027" max="11027" width="19.33203125" style="13" customWidth="1"/>
    <col min="11028" max="11029" width="9.109375" style="13"/>
    <col min="11030" max="11030" width="12.109375" style="13" customWidth="1"/>
    <col min="11031" max="11033" width="9.109375" style="13"/>
    <col min="11034" max="11034" width="10.5546875" style="13" bestFit="1" customWidth="1"/>
    <col min="11035" max="11035" width="15.33203125" style="13" bestFit="1" customWidth="1"/>
    <col min="11036" max="11036" width="19.6640625" style="13" bestFit="1" customWidth="1"/>
    <col min="11037" max="11037" width="12.109375" style="13" bestFit="1" customWidth="1"/>
    <col min="11038" max="11038" width="11.109375" style="13" bestFit="1" customWidth="1"/>
    <col min="11039" max="11264" width="9.109375" style="13"/>
    <col min="11265" max="11265" width="14.109375" style="13" customWidth="1"/>
    <col min="11266" max="11266" width="18.109375" style="13" customWidth="1"/>
    <col min="11267" max="11267" width="12.109375" style="13" customWidth="1"/>
    <col min="11268" max="11270" width="11.5546875" style="13" customWidth="1"/>
    <col min="11271" max="11271" width="14.44140625" style="13" customWidth="1"/>
    <col min="11272" max="11277" width="11.5546875" style="13" customWidth="1"/>
    <col min="11278" max="11278" width="15.44140625" style="13" customWidth="1"/>
    <col min="11279" max="11279" width="14.5546875" style="13" customWidth="1"/>
    <col min="11280" max="11281" width="17.109375" style="13" customWidth="1"/>
    <col min="11282" max="11282" width="13" style="13" customWidth="1"/>
    <col min="11283" max="11283" width="19.33203125" style="13" customWidth="1"/>
    <col min="11284" max="11285" width="9.109375" style="13"/>
    <col min="11286" max="11286" width="12.109375" style="13" customWidth="1"/>
    <col min="11287" max="11289" width="9.109375" style="13"/>
    <col min="11290" max="11290" width="10.5546875" style="13" bestFit="1" customWidth="1"/>
    <col min="11291" max="11291" width="15.33203125" style="13" bestFit="1" customWidth="1"/>
    <col min="11292" max="11292" width="19.6640625" style="13" bestFit="1" customWidth="1"/>
    <col min="11293" max="11293" width="12.109375" style="13" bestFit="1" customWidth="1"/>
    <col min="11294" max="11294" width="11.109375" style="13" bestFit="1" customWidth="1"/>
    <col min="11295" max="11520" width="9.109375" style="13"/>
    <col min="11521" max="11521" width="14.109375" style="13" customWidth="1"/>
    <col min="11522" max="11522" width="18.109375" style="13" customWidth="1"/>
    <col min="11523" max="11523" width="12.109375" style="13" customWidth="1"/>
    <col min="11524" max="11526" width="11.5546875" style="13" customWidth="1"/>
    <col min="11527" max="11527" width="14.44140625" style="13" customWidth="1"/>
    <col min="11528" max="11533" width="11.5546875" style="13" customWidth="1"/>
    <col min="11534" max="11534" width="15.44140625" style="13" customWidth="1"/>
    <col min="11535" max="11535" width="14.5546875" style="13" customWidth="1"/>
    <col min="11536" max="11537" width="17.109375" style="13" customWidth="1"/>
    <col min="11538" max="11538" width="13" style="13" customWidth="1"/>
    <col min="11539" max="11539" width="19.33203125" style="13" customWidth="1"/>
    <col min="11540" max="11541" width="9.109375" style="13"/>
    <col min="11542" max="11542" width="12.109375" style="13" customWidth="1"/>
    <col min="11543" max="11545" width="9.109375" style="13"/>
    <col min="11546" max="11546" width="10.5546875" style="13" bestFit="1" customWidth="1"/>
    <col min="11547" max="11547" width="15.33203125" style="13" bestFit="1" customWidth="1"/>
    <col min="11548" max="11548" width="19.6640625" style="13" bestFit="1" customWidth="1"/>
    <col min="11549" max="11549" width="12.109375" style="13" bestFit="1" customWidth="1"/>
    <col min="11550" max="11550" width="11.109375" style="13" bestFit="1" customWidth="1"/>
    <col min="11551" max="11776" width="9.109375" style="13"/>
    <col min="11777" max="11777" width="14.109375" style="13" customWidth="1"/>
    <col min="11778" max="11778" width="18.109375" style="13" customWidth="1"/>
    <col min="11779" max="11779" width="12.109375" style="13" customWidth="1"/>
    <col min="11780" max="11782" width="11.5546875" style="13" customWidth="1"/>
    <col min="11783" max="11783" width="14.44140625" style="13" customWidth="1"/>
    <col min="11784" max="11789" width="11.5546875" style="13" customWidth="1"/>
    <col min="11790" max="11790" width="15.44140625" style="13" customWidth="1"/>
    <col min="11791" max="11791" width="14.5546875" style="13" customWidth="1"/>
    <col min="11792" max="11793" width="17.109375" style="13" customWidth="1"/>
    <col min="11794" max="11794" width="13" style="13" customWidth="1"/>
    <col min="11795" max="11795" width="19.33203125" style="13" customWidth="1"/>
    <col min="11796" max="11797" width="9.109375" style="13"/>
    <col min="11798" max="11798" width="12.109375" style="13" customWidth="1"/>
    <col min="11799" max="11801" width="9.109375" style="13"/>
    <col min="11802" max="11802" width="10.5546875" style="13" bestFit="1" customWidth="1"/>
    <col min="11803" max="11803" width="15.33203125" style="13" bestFit="1" customWidth="1"/>
    <col min="11804" max="11804" width="19.6640625" style="13" bestFit="1" customWidth="1"/>
    <col min="11805" max="11805" width="12.109375" style="13" bestFit="1" customWidth="1"/>
    <col min="11806" max="11806" width="11.109375" style="13" bestFit="1" customWidth="1"/>
    <col min="11807" max="12032" width="9.109375" style="13"/>
    <col min="12033" max="12033" width="14.109375" style="13" customWidth="1"/>
    <col min="12034" max="12034" width="18.109375" style="13" customWidth="1"/>
    <col min="12035" max="12035" width="12.109375" style="13" customWidth="1"/>
    <col min="12036" max="12038" width="11.5546875" style="13" customWidth="1"/>
    <col min="12039" max="12039" width="14.44140625" style="13" customWidth="1"/>
    <col min="12040" max="12045" width="11.5546875" style="13" customWidth="1"/>
    <col min="12046" max="12046" width="15.44140625" style="13" customWidth="1"/>
    <col min="12047" max="12047" width="14.5546875" style="13" customWidth="1"/>
    <col min="12048" max="12049" width="17.109375" style="13" customWidth="1"/>
    <col min="12050" max="12050" width="13" style="13" customWidth="1"/>
    <col min="12051" max="12051" width="19.33203125" style="13" customWidth="1"/>
    <col min="12052" max="12053" width="9.109375" style="13"/>
    <col min="12054" max="12054" width="12.109375" style="13" customWidth="1"/>
    <col min="12055" max="12057" width="9.109375" style="13"/>
    <col min="12058" max="12058" width="10.5546875" style="13" bestFit="1" customWidth="1"/>
    <col min="12059" max="12059" width="15.33203125" style="13" bestFit="1" customWidth="1"/>
    <col min="12060" max="12060" width="19.6640625" style="13" bestFit="1" customWidth="1"/>
    <col min="12061" max="12061" width="12.109375" style="13" bestFit="1" customWidth="1"/>
    <col min="12062" max="12062" width="11.109375" style="13" bestFit="1" customWidth="1"/>
    <col min="12063" max="12288" width="9.109375" style="13"/>
    <col min="12289" max="12289" width="14.109375" style="13" customWidth="1"/>
    <col min="12290" max="12290" width="18.109375" style="13" customWidth="1"/>
    <col min="12291" max="12291" width="12.109375" style="13" customWidth="1"/>
    <col min="12292" max="12294" width="11.5546875" style="13" customWidth="1"/>
    <col min="12295" max="12295" width="14.44140625" style="13" customWidth="1"/>
    <col min="12296" max="12301" width="11.5546875" style="13" customWidth="1"/>
    <col min="12302" max="12302" width="15.44140625" style="13" customWidth="1"/>
    <col min="12303" max="12303" width="14.5546875" style="13" customWidth="1"/>
    <col min="12304" max="12305" width="17.109375" style="13" customWidth="1"/>
    <col min="12306" max="12306" width="13" style="13" customWidth="1"/>
    <col min="12307" max="12307" width="19.33203125" style="13" customWidth="1"/>
    <col min="12308" max="12309" width="9.109375" style="13"/>
    <col min="12310" max="12310" width="12.109375" style="13" customWidth="1"/>
    <col min="12311" max="12313" width="9.109375" style="13"/>
    <col min="12314" max="12314" width="10.5546875" style="13" bestFit="1" customWidth="1"/>
    <col min="12315" max="12315" width="15.33203125" style="13" bestFit="1" customWidth="1"/>
    <col min="12316" max="12316" width="19.6640625" style="13" bestFit="1" customWidth="1"/>
    <col min="12317" max="12317" width="12.109375" style="13" bestFit="1" customWidth="1"/>
    <col min="12318" max="12318" width="11.109375" style="13" bestFit="1" customWidth="1"/>
    <col min="12319" max="12544" width="9.109375" style="13"/>
    <col min="12545" max="12545" width="14.109375" style="13" customWidth="1"/>
    <col min="12546" max="12546" width="18.109375" style="13" customWidth="1"/>
    <col min="12547" max="12547" width="12.109375" style="13" customWidth="1"/>
    <col min="12548" max="12550" width="11.5546875" style="13" customWidth="1"/>
    <col min="12551" max="12551" width="14.44140625" style="13" customWidth="1"/>
    <col min="12552" max="12557" width="11.5546875" style="13" customWidth="1"/>
    <col min="12558" max="12558" width="15.44140625" style="13" customWidth="1"/>
    <col min="12559" max="12559" width="14.5546875" style="13" customWidth="1"/>
    <col min="12560" max="12561" width="17.109375" style="13" customWidth="1"/>
    <col min="12562" max="12562" width="13" style="13" customWidth="1"/>
    <col min="12563" max="12563" width="19.33203125" style="13" customWidth="1"/>
    <col min="12564" max="12565" width="9.109375" style="13"/>
    <col min="12566" max="12566" width="12.109375" style="13" customWidth="1"/>
    <col min="12567" max="12569" width="9.109375" style="13"/>
    <col min="12570" max="12570" width="10.5546875" style="13" bestFit="1" customWidth="1"/>
    <col min="12571" max="12571" width="15.33203125" style="13" bestFit="1" customWidth="1"/>
    <col min="12572" max="12572" width="19.6640625" style="13" bestFit="1" customWidth="1"/>
    <col min="12573" max="12573" width="12.109375" style="13" bestFit="1" customWidth="1"/>
    <col min="12574" max="12574" width="11.109375" style="13" bestFit="1" customWidth="1"/>
    <col min="12575" max="12800" width="9.109375" style="13"/>
    <col min="12801" max="12801" width="14.109375" style="13" customWidth="1"/>
    <col min="12802" max="12802" width="18.109375" style="13" customWidth="1"/>
    <col min="12803" max="12803" width="12.109375" style="13" customWidth="1"/>
    <col min="12804" max="12806" width="11.5546875" style="13" customWidth="1"/>
    <col min="12807" max="12807" width="14.44140625" style="13" customWidth="1"/>
    <col min="12808" max="12813" width="11.5546875" style="13" customWidth="1"/>
    <col min="12814" max="12814" width="15.44140625" style="13" customWidth="1"/>
    <col min="12815" max="12815" width="14.5546875" style="13" customWidth="1"/>
    <col min="12816" max="12817" width="17.109375" style="13" customWidth="1"/>
    <col min="12818" max="12818" width="13" style="13" customWidth="1"/>
    <col min="12819" max="12819" width="19.33203125" style="13" customWidth="1"/>
    <col min="12820" max="12821" width="9.109375" style="13"/>
    <col min="12822" max="12822" width="12.109375" style="13" customWidth="1"/>
    <col min="12823" max="12825" width="9.109375" style="13"/>
    <col min="12826" max="12826" width="10.5546875" style="13" bestFit="1" customWidth="1"/>
    <col min="12827" max="12827" width="15.33203125" style="13" bestFit="1" customWidth="1"/>
    <col min="12828" max="12828" width="19.6640625" style="13" bestFit="1" customWidth="1"/>
    <col min="12829" max="12829" width="12.109375" style="13" bestFit="1" customWidth="1"/>
    <col min="12830" max="12830" width="11.109375" style="13" bestFit="1" customWidth="1"/>
    <col min="12831" max="13056" width="9.109375" style="13"/>
    <col min="13057" max="13057" width="14.109375" style="13" customWidth="1"/>
    <col min="13058" max="13058" width="18.109375" style="13" customWidth="1"/>
    <col min="13059" max="13059" width="12.109375" style="13" customWidth="1"/>
    <col min="13060" max="13062" width="11.5546875" style="13" customWidth="1"/>
    <col min="13063" max="13063" width="14.44140625" style="13" customWidth="1"/>
    <col min="13064" max="13069" width="11.5546875" style="13" customWidth="1"/>
    <col min="13070" max="13070" width="15.44140625" style="13" customWidth="1"/>
    <col min="13071" max="13071" width="14.5546875" style="13" customWidth="1"/>
    <col min="13072" max="13073" width="17.109375" style="13" customWidth="1"/>
    <col min="13074" max="13074" width="13" style="13" customWidth="1"/>
    <col min="13075" max="13075" width="19.33203125" style="13" customWidth="1"/>
    <col min="13076" max="13077" width="9.109375" style="13"/>
    <col min="13078" max="13078" width="12.109375" style="13" customWidth="1"/>
    <col min="13079" max="13081" width="9.109375" style="13"/>
    <col min="13082" max="13082" width="10.5546875" style="13" bestFit="1" customWidth="1"/>
    <col min="13083" max="13083" width="15.33203125" style="13" bestFit="1" customWidth="1"/>
    <col min="13084" max="13084" width="19.6640625" style="13" bestFit="1" customWidth="1"/>
    <col min="13085" max="13085" width="12.109375" style="13" bestFit="1" customWidth="1"/>
    <col min="13086" max="13086" width="11.109375" style="13" bestFit="1" customWidth="1"/>
    <col min="13087" max="13312" width="9.109375" style="13"/>
    <col min="13313" max="13313" width="14.109375" style="13" customWidth="1"/>
    <col min="13314" max="13314" width="18.109375" style="13" customWidth="1"/>
    <col min="13315" max="13315" width="12.109375" style="13" customWidth="1"/>
    <col min="13316" max="13318" width="11.5546875" style="13" customWidth="1"/>
    <col min="13319" max="13319" width="14.44140625" style="13" customWidth="1"/>
    <col min="13320" max="13325" width="11.5546875" style="13" customWidth="1"/>
    <col min="13326" max="13326" width="15.44140625" style="13" customWidth="1"/>
    <col min="13327" max="13327" width="14.5546875" style="13" customWidth="1"/>
    <col min="13328" max="13329" width="17.109375" style="13" customWidth="1"/>
    <col min="13330" max="13330" width="13" style="13" customWidth="1"/>
    <col min="13331" max="13331" width="19.33203125" style="13" customWidth="1"/>
    <col min="13332" max="13333" width="9.109375" style="13"/>
    <col min="13334" max="13334" width="12.109375" style="13" customWidth="1"/>
    <col min="13335" max="13337" width="9.109375" style="13"/>
    <col min="13338" max="13338" width="10.5546875" style="13" bestFit="1" customWidth="1"/>
    <col min="13339" max="13339" width="15.33203125" style="13" bestFit="1" customWidth="1"/>
    <col min="13340" max="13340" width="19.6640625" style="13" bestFit="1" customWidth="1"/>
    <col min="13341" max="13341" width="12.109375" style="13" bestFit="1" customWidth="1"/>
    <col min="13342" max="13342" width="11.109375" style="13" bestFit="1" customWidth="1"/>
    <col min="13343" max="13568" width="9.109375" style="13"/>
    <col min="13569" max="13569" width="14.109375" style="13" customWidth="1"/>
    <col min="13570" max="13570" width="18.109375" style="13" customWidth="1"/>
    <col min="13571" max="13571" width="12.109375" style="13" customWidth="1"/>
    <col min="13572" max="13574" width="11.5546875" style="13" customWidth="1"/>
    <col min="13575" max="13575" width="14.44140625" style="13" customWidth="1"/>
    <col min="13576" max="13581" width="11.5546875" style="13" customWidth="1"/>
    <col min="13582" max="13582" width="15.44140625" style="13" customWidth="1"/>
    <col min="13583" max="13583" width="14.5546875" style="13" customWidth="1"/>
    <col min="13584" max="13585" width="17.109375" style="13" customWidth="1"/>
    <col min="13586" max="13586" width="13" style="13" customWidth="1"/>
    <col min="13587" max="13587" width="19.33203125" style="13" customWidth="1"/>
    <col min="13588" max="13589" width="9.109375" style="13"/>
    <col min="13590" max="13590" width="12.109375" style="13" customWidth="1"/>
    <col min="13591" max="13593" width="9.109375" style="13"/>
    <col min="13594" max="13594" width="10.5546875" style="13" bestFit="1" customWidth="1"/>
    <col min="13595" max="13595" width="15.33203125" style="13" bestFit="1" customWidth="1"/>
    <col min="13596" max="13596" width="19.6640625" style="13" bestFit="1" customWidth="1"/>
    <col min="13597" max="13597" width="12.109375" style="13" bestFit="1" customWidth="1"/>
    <col min="13598" max="13598" width="11.109375" style="13" bestFit="1" customWidth="1"/>
    <col min="13599" max="13824" width="9.109375" style="13"/>
    <col min="13825" max="13825" width="14.109375" style="13" customWidth="1"/>
    <col min="13826" max="13826" width="18.109375" style="13" customWidth="1"/>
    <col min="13827" max="13827" width="12.109375" style="13" customWidth="1"/>
    <col min="13828" max="13830" width="11.5546875" style="13" customWidth="1"/>
    <col min="13831" max="13831" width="14.44140625" style="13" customWidth="1"/>
    <col min="13832" max="13837" width="11.5546875" style="13" customWidth="1"/>
    <col min="13838" max="13838" width="15.44140625" style="13" customWidth="1"/>
    <col min="13839" max="13839" width="14.5546875" style="13" customWidth="1"/>
    <col min="13840" max="13841" width="17.109375" style="13" customWidth="1"/>
    <col min="13842" max="13842" width="13" style="13" customWidth="1"/>
    <col min="13843" max="13843" width="19.33203125" style="13" customWidth="1"/>
    <col min="13844" max="13845" width="9.109375" style="13"/>
    <col min="13846" max="13846" width="12.109375" style="13" customWidth="1"/>
    <col min="13847" max="13849" width="9.109375" style="13"/>
    <col min="13850" max="13850" width="10.5546875" style="13" bestFit="1" customWidth="1"/>
    <col min="13851" max="13851" width="15.33203125" style="13" bestFit="1" customWidth="1"/>
    <col min="13852" max="13852" width="19.6640625" style="13" bestFit="1" customWidth="1"/>
    <col min="13853" max="13853" width="12.109375" style="13" bestFit="1" customWidth="1"/>
    <col min="13854" max="13854" width="11.109375" style="13" bestFit="1" customWidth="1"/>
    <col min="13855" max="14080" width="9.109375" style="13"/>
    <col min="14081" max="14081" width="14.109375" style="13" customWidth="1"/>
    <col min="14082" max="14082" width="18.109375" style="13" customWidth="1"/>
    <col min="14083" max="14083" width="12.109375" style="13" customWidth="1"/>
    <col min="14084" max="14086" width="11.5546875" style="13" customWidth="1"/>
    <col min="14087" max="14087" width="14.44140625" style="13" customWidth="1"/>
    <col min="14088" max="14093" width="11.5546875" style="13" customWidth="1"/>
    <col min="14094" max="14094" width="15.44140625" style="13" customWidth="1"/>
    <col min="14095" max="14095" width="14.5546875" style="13" customWidth="1"/>
    <col min="14096" max="14097" width="17.109375" style="13" customWidth="1"/>
    <col min="14098" max="14098" width="13" style="13" customWidth="1"/>
    <col min="14099" max="14099" width="19.33203125" style="13" customWidth="1"/>
    <col min="14100" max="14101" width="9.109375" style="13"/>
    <col min="14102" max="14102" width="12.109375" style="13" customWidth="1"/>
    <col min="14103" max="14105" width="9.109375" style="13"/>
    <col min="14106" max="14106" width="10.5546875" style="13" bestFit="1" customWidth="1"/>
    <col min="14107" max="14107" width="15.33203125" style="13" bestFit="1" customWidth="1"/>
    <col min="14108" max="14108" width="19.6640625" style="13" bestFit="1" customWidth="1"/>
    <col min="14109" max="14109" width="12.109375" style="13" bestFit="1" customWidth="1"/>
    <col min="14110" max="14110" width="11.109375" style="13" bestFit="1" customWidth="1"/>
    <col min="14111" max="14336" width="9.109375" style="13"/>
    <col min="14337" max="14337" width="14.109375" style="13" customWidth="1"/>
    <col min="14338" max="14338" width="18.109375" style="13" customWidth="1"/>
    <col min="14339" max="14339" width="12.109375" style="13" customWidth="1"/>
    <col min="14340" max="14342" width="11.5546875" style="13" customWidth="1"/>
    <col min="14343" max="14343" width="14.44140625" style="13" customWidth="1"/>
    <col min="14344" max="14349" width="11.5546875" style="13" customWidth="1"/>
    <col min="14350" max="14350" width="15.44140625" style="13" customWidth="1"/>
    <col min="14351" max="14351" width="14.5546875" style="13" customWidth="1"/>
    <col min="14352" max="14353" width="17.109375" style="13" customWidth="1"/>
    <col min="14354" max="14354" width="13" style="13" customWidth="1"/>
    <col min="14355" max="14355" width="19.33203125" style="13" customWidth="1"/>
    <col min="14356" max="14357" width="9.109375" style="13"/>
    <col min="14358" max="14358" width="12.109375" style="13" customWidth="1"/>
    <col min="14359" max="14361" width="9.109375" style="13"/>
    <col min="14362" max="14362" width="10.5546875" style="13" bestFit="1" customWidth="1"/>
    <col min="14363" max="14363" width="15.33203125" style="13" bestFit="1" customWidth="1"/>
    <col min="14364" max="14364" width="19.6640625" style="13" bestFit="1" customWidth="1"/>
    <col min="14365" max="14365" width="12.109375" style="13" bestFit="1" customWidth="1"/>
    <col min="14366" max="14366" width="11.109375" style="13" bestFit="1" customWidth="1"/>
    <col min="14367" max="14592" width="9.109375" style="13"/>
    <col min="14593" max="14593" width="14.109375" style="13" customWidth="1"/>
    <col min="14594" max="14594" width="18.109375" style="13" customWidth="1"/>
    <col min="14595" max="14595" width="12.109375" style="13" customWidth="1"/>
    <col min="14596" max="14598" width="11.5546875" style="13" customWidth="1"/>
    <col min="14599" max="14599" width="14.44140625" style="13" customWidth="1"/>
    <col min="14600" max="14605" width="11.5546875" style="13" customWidth="1"/>
    <col min="14606" max="14606" width="15.44140625" style="13" customWidth="1"/>
    <col min="14607" max="14607" width="14.5546875" style="13" customWidth="1"/>
    <col min="14608" max="14609" width="17.109375" style="13" customWidth="1"/>
    <col min="14610" max="14610" width="13" style="13" customWidth="1"/>
    <col min="14611" max="14611" width="19.33203125" style="13" customWidth="1"/>
    <col min="14612" max="14613" width="9.109375" style="13"/>
    <col min="14614" max="14614" width="12.109375" style="13" customWidth="1"/>
    <col min="14615" max="14617" width="9.109375" style="13"/>
    <col min="14618" max="14618" width="10.5546875" style="13" bestFit="1" customWidth="1"/>
    <col min="14619" max="14619" width="15.33203125" style="13" bestFit="1" customWidth="1"/>
    <col min="14620" max="14620" width="19.6640625" style="13" bestFit="1" customWidth="1"/>
    <col min="14621" max="14621" width="12.109375" style="13" bestFit="1" customWidth="1"/>
    <col min="14622" max="14622" width="11.109375" style="13" bestFit="1" customWidth="1"/>
    <col min="14623" max="14848" width="9.109375" style="13"/>
    <col min="14849" max="14849" width="14.109375" style="13" customWidth="1"/>
    <col min="14850" max="14850" width="18.109375" style="13" customWidth="1"/>
    <col min="14851" max="14851" width="12.109375" style="13" customWidth="1"/>
    <col min="14852" max="14854" width="11.5546875" style="13" customWidth="1"/>
    <col min="14855" max="14855" width="14.44140625" style="13" customWidth="1"/>
    <col min="14856" max="14861" width="11.5546875" style="13" customWidth="1"/>
    <col min="14862" max="14862" width="15.44140625" style="13" customWidth="1"/>
    <col min="14863" max="14863" width="14.5546875" style="13" customWidth="1"/>
    <col min="14864" max="14865" width="17.109375" style="13" customWidth="1"/>
    <col min="14866" max="14866" width="13" style="13" customWidth="1"/>
    <col min="14867" max="14867" width="19.33203125" style="13" customWidth="1"/>
    <col min="14868" max="14869" width="9.109375" style="13"/>
    <col min="14870" max="14870" width="12.109375" style="13" customWidth="1"/>
    <col min="14871" max="14873" width="9.109375" style="13"/>
    <col min="14874" max="14874" width="10.5546875" style="13" bestFit="1" customWidth="1"/>
    <col min="14875" max="14875" width="15.33203125" style="13" bestFit="1" customWidth="1"/>
    <col min="14876" max="14876" width="19.6640625" style="13" bestFit="1" customWidth="1"/>
    <col min="14877" max="14877" width="12.109375" style="13" bestFit="1" customWidth="1"/>
    <col min="14878" max="14878" width="11.109375" style="13" bestFit="1" customWidth="1"/>
    <col min="14879" max="15104" width="9.109375" style="13"/>
    <col min="15105" max="15105" width="14.109375" style="13" customWidth="1"/>
    <col min="15106" max="15106" width="18.109375" style="13" customWidth="1"/>
    <col min="15107" max="15107" width="12.109375" style="13" customWidth="1"/>
    <col min="15108" max="15110" width="11.5546875" style="13" customWidth="1"/>
    <col min="15111" max="15111" width="14.44140625" style="13" customWidth="1"/>
    <col min="15112" max="15117" width="11.5546875" style="13" customWidth="1"/>
    <col min="15118" max="15118" width="15.44140625" style="13" customWidth="1"/>
    <col min="15119" max="15119" width="14.5546875" style="13" customWidth="1"/>
    <col min="15120" max="15121" width="17.109375" style="13" customWidth="1"/>
    <col min="15122" max="15122" width="13" style="13" customWidth="1"/>
    <col min="15123" max="15123" width="19.33203125" style="13" customWidth="1"/>
    <col min="15124" max="15125" width="9.109375" style="13"/>
    <col min="15126" max="15126" width="12.109375" style="13" customWidth="1"/>
    <col min="15127" max="15129" width="9.109375" style="13"/>
    <col min="15130" max="15130" width="10.5546875" style="13" bestFit="1" customWidth="1"/>
    <col min="15131" max="15131" width="15.33203125" style="13" bestFit="1" customWidth="1"/>
    <col min="15132" max="15132" width="19.6640625" style="13" bestFit="1" customWidth="1"/>
    <col min="15133" max="15133" width="12.109375" style="13" bestFit="1" customWidth="1"/>
    <col min="15134" max="15134" width="11.109375" style="13" bestFit="1" customWidth="1"/>
    <col min="15135" max="15360" width="9.109375" style="13"/>
    <col min="15361" max="15361" width="14.109375" style="13" customWidth="1"/>
    <col min="15362" max="15362" width="18.109375" style="13" customWidth="1"/>
    <col min="15363" max="15363" width="12.109375" style="13" customWidth="1"/>
    <col min="15364" max="15366" width="11.5546875" style="13" customWidth="1"/>
    <col min="15367" max="15367" width="14.44140625" style="13" customWidth="1"/>
    <col min="15368" max="15373" width="11.5546875" style="13" customWidth="1"/>
    <col min="15374" max="15374" width="15.44140625" style="13" customWidth="1"/>
    <col min="15375" max="15375" width="14.5546875" style="13" customWidth="1"/>
    <col min="15376" max="15377" width="17.109375" style="13" customWidth="1"/>
    <col min="15378" max="15378" width="13" style="13" customWidth="1"/>
    <col min="15379" max="15379" width="19.33203125" style="13" customWidth="1"/>
    <col min="15380" max="15381" width="9.109375" style="13"/>
    <col min="15382" max="15382" width="12.109375" style="13" customWidth="1"/>
    <col min="15383" max="15385" width="9.109375" style="13"/>
    <col min="15386" max="15386" width="10.5546875" style="13" bestFit="1" customWidth="1"/>
    <col min="15387" max="15387" width="15.33203125" style="13" bestFit="1" customWidth="1"/>
    <col min="15388" max="15388" width="19.6640625" style="13" bestFit="1" customWidth="1"/>
    <col min="15389" max="15389" width="12.109375" style="13" bestFit="1" customWidth="1"/>
    <col min="15390" max="15390" width="11.109375" style="13" bestFit="1" customWidth="1"/>
    <col min="15391" max="15616" width="9.109375" style="13"/>
    <col min="15617" max="15617" width="14.109375" style="13" customWidth="1"/>
    <col min="15618" max="15618" width="18.109375" style="13" customWidth="1"/>
    <col min="15619" max="15619" width="12.109375" style="13" customWidth="1"/>
    <col min="15620" max="15622" width="11.5546875" style="13" customWidth="1"/>
    <col min="15623" max="15623" width="14.44140625" style="13" customWidth="1"/>
    <col min="15624" max="15629" width="11.5546875" style="13" customWidth="1"/>
    <col min="15630" max="15630" width="15.44140625" style="13" customWidth="1"/>
    <col min="15631" max="15631" width="14.5546875" style="13" customWidth="1"/>
    <col min="15632" max="15633" width="17.109375" style="13" customWidth="1"/>
    <col min="15634" max="15634" width="13" style="13" customWidth="1"/>
    <col min="15635" max="15635" width="19.33203125" style="13" customWidth="1"/>
    <col min="15636" max="15637" width="9.109375" style="13"/>
    <col min="15638" max="15638" width="12.109375" style="13" customWidth="1"/>
    <col min="15639" max="15641" width="9.109375" style="13"/>
    <col min="15642" max="15642" width="10.5546875" style="13" bestFit="1" customWidth="1"/>
    <col min="15643" max="15643" width="15.33203125" style="13" bestFit="1" customWidth="1"/>
    <col min="15644" max="15644" width="19.6640625" style="13" bestFit="1" customWidth="1"/>
    <col min="15645" max="15645" width="12.109375" style="13" bestFit="1" customWidth="1"/>
    <col min="15646" max="15646" width="11.109375" style="13" bestFit="1" customWidth="1"/>
    <col min="15647" max="15872" width="9.109375" style="13"/>
    <col min="15873" max="15873" width="14.109375" style="13" customWidth="1"/>
    <col min="15874" max="15874" width="18.109375" style="13" customWidth="1"/>
    <col min="15875" max="15875" width="12.109375" style="13" customWidth="1"/>
    <col min="15876" max="15878" width="11.5546875" style="13" customWidth="1"/>
    <col min="15879" max="15879" width="14.44140625" style="13" customWidth="1"/>
    <col min="15880" max="15885" width="11.5546875" style="13" customWidth="1"/>
    <col min="15886" max="15886" width="15.44140625" style="13" customWidth="1"/>
    <col min="15887" max="15887" width="14.5546875" style="13" customWidth="1"/>
    <col min="15888" max="15889" width="17.109375" style="13" customWidth="1"/>
    <col min="15890" max="15890" width="13" style="13" customWidth="1"/>
    <col min="15891" max="15891" width="19.33203125" style="13" customWidth="1"/>
    <col min="15892" max="15893" width="9.109375" style="13"/>
    <col min="15894" max="15894" width="12.109375" style="13" customWidth="1"/>
    <col min="15895" max="15897" width="9.109375" style="13"/>
    <col min="15898" max="15898" width="10.5546875" style="13" bestFit="1" customWidth="1"/>
    <col min="15899" max="15899" width="15.33203125" style="13" bestFit="1" customWidth="1"/>
    <col min="15900" max="15900" width="19.6640625" style="13" bestFit="1" customWidth="1"/>
    <col min="15901" max="15901" width="12.109375" style="13" bestFit="1" customWidth="1"/>
    <col min="15902" max="15902" width="11.109375" style="13" bestFit="1" customWidth="1"/>
    <col min="15903" max="16128" width="9.109375" style="13"/>
    <col min="16129" max="16129" width="14.109375" style="13" customWidth="1"/>
    <col min="16130" max="16130" width="18.109375" style="13" customWidth="1"/>
    <col min="16131" max="16131" width="12.109375" style="13" customWidth="1"/>
    <col min="16132" max="16134" width="11.5546875" style="13" customWidth="1"/>
    <col min="16135" max="16135" width="14.44140625" style="13" customWidth="1"/>
    <col min="16136" max="16141" width="11.5546875" style="13" customWidth="1"/>
    <col min="16142" max="16142" width="15.44140625" style="13" customWidth="1"/>
    <col min="16143" max="16143" width="14.5546875" style="13" customWidth="1"/>
    <col min="16144" max="16145" width="17.109375" style="13" customWidth="1"/>
    <col min="16146" max="16146" width="13" style="13" customWidth="1"/>
    <col min="16147" max="16147" width="19.33203125" style="13" customWidth="1"/>
    <col min="16148" max="16149" width="9.109375" style="13"/>
    <col min="16150" max="16150" width="12.109375" style="13" customWidth="1"/>
    <col min="16151" max="16153" width="9.109375" style="13"/>
    <col min="16154" max="16154" width="10.5546875" style="13" bestFit="1" customWidth="1"/>
    <col min="16155" max="16155" width="15.33203125" style="13" bestFit="1" customWidth="1"/>
    <col min="16156" max="16156" width="19.6640625" style="13" bestFit="1" customWidth="1"/>
    <col min="16157" max="16157" width="12.109375" style="13" bestFit="1" customWidth="1"/>
    <col min="16158" max="16158" width="11.109375" style="13" bestFit="1" customWidth="1"/>
    <col min="16159" max="16384" width="9.109375" style="13"/>
  </cols>
  <sheetData>
    <row r="1" spans="1:32" x14ac:dyDescent="0.25">
      <c r="A1" s="10"/>
      <c r="B1" s="11"/>
      <c r="C1" s="12"/>
      <c r="D1" s="12"/>
      <c r="E1" s="12"/>
      <c r="F1" s="558"/>
      <c r="G1" s="558"/>
      <c r="H1" s="55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32" x14ac:dyDescent="0.25">
      <c r="A2" s="14"/>
      <c r="B2" s="15"/>
      <c r="C2" s="16"/>
      <c r="D2" s="16" t="s">
        <v>82</v>
      </c>
      <c r="E2" s="16" t="s">
        <v>0</v>
      </c>
      <c r="F2" s="16" t="s">
        <v>83</v>
      </c>
      <c r="G2" s="16" t="s">
        <v>82</v>
      </c>
      <c r="H2" s="16" t="s">
        <v>83</v>
      </c>
      <c r="I2" s="16" t="s">
        <v>1</v>
      </c>
      <c r="J2" s="16"/>
      <c r="K2" s="16"/>
      <c r="L2" s="16"/>
      <c r="M2" s="16" t="s">
        <v>16</v>
      </c>
      <c r="N2" s="16"/>
      <c r="O2" s="16"/>
      <c r="P2" s="17"/>
      <c r="Q2" s="16"/>
      <c r="R2" s="17"/>
      <c r="S2" s="16"/>
      <c r="Z2" s="9"/>
      <c r="AA2" s="18"/>
    </row>
    <row r="3" spans="1:32" s="24" customFormat="1" ht="24.75" customHeight="1" x14ac:dyDescent="0.25">
      <c r="A3" s="19" t="s">
        <v>250</v>
      </c>
      <c r="B3" s="19" t="s">
        <v>251</v>
      </c>
      <c r="C3" s="19" t="s">
        <v>252</v>
      </c>
      <c r="D3" s="20" t="s">
        <v>7</v>
      </c>
      <c r="E3" s="20" t="s">
        <v>7</v>
      </c>
      <c r="F3" s="20" t="s">
        <v>7</v>
      </c>
      <c r="G3" s="20" t="s">
        <v>84</v>
      </c>
      <c r="H3" s="20" t="s">
        <v>8</v>
      </c>
      <c r="I3" s="20" t="s">
        <v>8</v>
      </c>
      <c r="J3" s="20" t="s">
        <v>9</v>
      </c>
      <c r="K3" s="20" t="s">
        <v>11</v>
      </c>
      <c r="L3" s="21" t="s">
        <v>12</v>
      </c>
      <c r="M3" s="20" t="s">
        <v>60</v>
      </c>
      <c r="N3" s="21" t="s">
        <v>131</v>
      </c>
      <c r="O3" s="22" t="s">
        <v>139</v>
      </c>
      <c r="P3" s="23" t="s">
        <v>145</v>
      </c>
      <c r="Q3" s="22" t="s">
        <v>171</v>
      </c>
      <c r="R3" s="23" t="s">
        <v>172</v>
      </c>
      <c r="S3" s="22" t="s">
        <v>173</v>
      </c>
    </row>
    <row r="4" spans="1:32" ht="14.4" x14ac:dyDescent="0.3">
      <c r="A4" s="25" t="s">
        <v>253</v>
      </c>
      <c r="B4" s="26">
        <v>0</v>
      </c>
      <c r="C4" s="25" t="s">
        <v>45</v>
      </c>
      <c r="D4" s="554">
        <v>283</v>
      </c>
      <c r="E4" s="554">
        <v>0</v>
      </c>
      <c r="F4" s="554">
        <v>60</v>
      </c>
      <c r="G4" s="554">
        <v>35868</v>
      </c>
      <c r="H4" s="554">
        <v>15516</v>
      </c>
      <c r="I4" s="554">
        <v>2</v>
      </c>
      <c r="J4" s="554">
        <v>210931</v>
      </c>
      <c r="K4" s="27">
        <v>10992</v>
      </c>
      <c r="L4" s="27">
        <v>3571</v>
      </c>
      <c r="M4" s="27">
        <v>262660</v>
      </c>
      <c r="N4" s="27">
        <v>342770.1</v>
      </c>
      <c r="O4" s="27">
        <v>28225.600000000002</v>
      </c>
      <c r="P4" s="28"/>
      <c r="Q4" s="29" t="s">
        <v>174</v>
      </c>
      <c r="R4" s="29" t="s">
        <v>14</v>
      </c>
      <c r="S4" s="29" t="s">
        <v>175</v>
      </c>
      <c r="U4" s="13">
        <v>262660</v>
      </c>
      <c r="V4" s="30">
        <v>0</v>
      </c>
      <c r="Z4" s="3"/>
      <c r="AA4" s="3"/>
      <c r="AB4" s="31"/>
      <c r="AC4" s="31"/>
      <c r="AD4" s="32"/>
      <c r="AE4" s="1"/>
      <c r="AF4" s="1"/>
    </row>
    <row r="5" spans="1:32" ht="14.4" x14ac:dyDescent="0.3">
      <c r="A5" s="25" t="s">
        <v>253</v>
      </c>
      <c r="B5" s="26" t="s">
        <v>283</v>
      </c>
      <c r="C5" s="25" t="s">
        <v>45</v>
      </c>
      <c r="D5" s="554">
        <v>62</v>
      </c>
      <c r="E5" s="554">
        <v>0</v>
      </c>
      <c r="F5" s="554">
        <v>20</v>
      </c>
      <c r="G5" s="554">
        <v>13167</v>
      </c>
      <c r="H5" s="554">
        <v>3828</v>
      </c>
      <c r="I5" s="554">
        <v>1</v>
      </c>
      <c r="J5" s="554">
        <v>100998</v>
      </c>
      <c r="K5" s="27">
        <v>4544</v>
      </c>
      <c r="L5" s="27">
        <v>1694</v>
      </c>
      <c r="M5" s="27">
        <v>118076</v>
      </c>
      <c r="N5" s="27">
        <v>196923</v>
      </c>
      <c r="O5" s="27">
        <v>16783.5</v>
      </c>
      <c r="P5" s="28"/>
      <c r="Q5" s="29" t="s">
        <v>174</v>
      </c>
      <c r="R5" s="29" t="s">
        <v>14</v>
      </c>
      <c r="S5" s="29" t="s">
        <v>175</v>
      </c>
      <c r="U5" s="13">
        <v>118076</v>
      </c>
      <c r="V5" s="30">
        <v>0</v>
      </c>
      <c r="Z5" s="3"/>
      <c r="AA5" s="3"/>
      <c r="AB5" s="33"/>
      <c r="AC5" s="33"/>
      <c r="AD5" s="34"/>
      <c r="AE5" s="1"/>
      <c r="AF5" s="1"/>
    </row>
    <row r="6" spans="1:32" ht="14.4" x14ac:dyDescent="0.3">
      <c r="A6" s="25" t="s">
        <v>253</v>
      </c>
      <c r="B6" s="26">
        <v>1</v>
      </c>
      <c r="C6" s="25" t="s">
        <v>45</v>
      </c>
      <c r="D6" s="554">
        <v>26</v>
      </c>
      <c r="E6" s="554">
        <v>0</v>
      </c>
      <c r="F6" s="554">
        <v>8</v>
      </c>
      <c r="G6" s="554">
        <v>7963</v>
      </c>
      <c r="H6" s="554">
        <v>3100</v>
      </c>
      <c r="I6" s="554">
        <v>2</v>
      </c>
      <c r="J6" s="554">
        <v>43087</v>
      </c>
      <c r="K6" s="27">
        <v>2349</v>
      </c>
      <c r="L6" s="27">
        <v>517</v>
      </c>
      <c r="M6" s="27">
        <v>54185</v>
      </c>
      <c r="N6" s="27">
        <v>137179.79999999999</v>
      </c>
      <c r="O6" s="27">
        <v>8035.0000000000009</v>
      </c>
      <c r="P6" s="28"/>
      <c r="Q6" s="29" t="s">
        <v>174</v>
      </c>
      <c r="R6" s="29" t="s">
        <v>14</v>
      </c>
      <c r="S6" s="29" t="s">
        <v>175</v>
      </c>
      <c r="U6" s="13">
        <v>54185</v>
      </c>
      <c r="V6" s="30">
        <v>0</v>
      </c>
      <c r="Z6" s="3"/>
      <c r="AA6" s="3"/>
      <c r="AB6" s="33"/>
      <c r="AC6" s="33"/>
      <c r="AD6" s="34"/>
      <c r="AE6" s="1"/>
      <c r="AF6" s="1"/>
    </row>
    <row r="7" spans="1:32" ht="14.4" x14ac:dyDescent="0.3">
      <c r="A7" s="25" t="s">
        <v>253</v>
      </c>
      <c r="B7" s="35">
        <v>1</v>
      </c>
      <c r="C7" s="25" t="s">
        <v>48</v>
      </c>
      <c r="D7" s="554">
        <v>8</v>
      </c>
      <c r="E7" s="554">
        <v>0</v>
      </c>
      <c r="F7" s="554">
        <v>3</v>
      </c>
      <c r="G7" s="554">
        <v>878</v>
      </c>
      <c r="H7" s="554">
        <v>268</v>
      </c>
      <c r="I7" s="554">
        <v>3</v>
      </c>
      <c r="J7" s="554">
        <v>5934</v>
      </c>
      <c r="K7" s="27">
        <v>559</v>
      </c>
      <c r="L7" s="27">
        <v>56</v>
      </c>
      <c r="M7" s="27">
        <v>7095</v>
      </c>
      <c r="N7" s="27">
        <v>7037.4000000000005</v>
      </c>
      <c r="O7" s="27">
        <v>2427.6000000000004</v>
      </c>
      <c r="P7" s="28"/>
      <c r="Q7" s="29" t="s">
        <v>174</v>
      </c>
      <c r="R7" s="29" t="s">
        <v>14</v>
      </c>
      <c r="S7" s="29" t="s">
        <v>175</v>
      </c>
      <c r="U7" s="13">
        <v>7095</v>
      </c>
      <c r="V7" s="30">
        <v>0</v>
      </c>
      <c r="Z7" s="5"/>
      <c r="AA7" s="5"/>
      <c r="AB7" s="1"/>
      <c r="AC7" s="1"/>
      <c r="AD7" s="36"/>
      <c r="AE7" s="1"/>
      <c r="AF7" s="1"/>
    </row>
    <row r="8" spans="1:32" ht="14.4" x14ac:dyDescent="0.3">
      <c r="A8" s="25" t="s">
        <v>253</v>
      </c>
      <c r="B8" s="35">
        <v>3</v>
      </c>
      <c r="C8" s="25" t="s">
        <v>55</v>
      </c>
      <c r="D8" s="554">
        <v>8</v>
      </c>
      <c r="E8" s="554">
        <v>0</v>
      </c>
      <c r="F8" s="554">
        <v>12</v>
      </c>
      <c r="G8" s="554">
        <v>2504</v>
      </c>
      <c r="H8" s="554">
        <v>932</v>
      </c>
      <c r="I8" s="554">
        <v>0</v>
      </c>
      <c r="J8" s="554">
        <v>15772.282750861399</v>
      </c>
      <c r="K8" s="27">
        <v>1041.0668377751213</v>
      </c>
      <c r="L8" s="27">
        <v>131.100256662682</v>
      </c>
      <c r="M8" s="27">
        <v>19227</v>
      </c>
      <c r="N8" s="27">
        <v>78845.700000000012</v>
      </c>
      <c r="O8" s="27">
        <v>7344</v>
      </c>
      <c r="P8" s="28"/>
      <c r="Q8" s="29" t="s">
        <v>174</v>
      </c>
      <c r="R8" s="29" t="s">
        <v>14</v>
      </c>
      <c r="S8" s="29" t="s">
        <v>176</v>
      </c>
      <c r="U8" s="13">
        <v>19227</v>
      </c>
      <c r="V8" s="30">
        <v>0</v>
      </c>
      <c r="Z8" s="5"/>
      <c r="AA8" s="5"/>
      <c r="AB8" s="1"/>
      <c r="AC8" s="1"/>
      <c r="AD8" s="36"/>
      <c r="AE8" s="1"/>
      <c r="AF8" s="1"/>
    </row>
    <row r="9" spans="1:32" ht="14.4" x14ac:dyDescent="0.3">
      <c r="A9" s="25" t="s">
        <v>253</v>
      </c>
      <c r="B9" s="35">
        <v>3</v>
      </c>
      <c r="C9" s="25" t="s">
        <v>45</v>
      </c>
      <c r="D9" s="554">
        <v>468</v>
      </c>
      <c r="E9" s="554">
        <v>0</v>
      </c>
      <c r="F9" s="554">
        <v>133</v>
      </c>
      <c r="G9" s="554">
        <v>68102</v>
      </c>
      <c r="H9" s="554">
        <v>21665</v>
      </c>
      <c r="I9" s="554">
        <v>3</v>
      </c>
      <c r="J9" s="554">
        <v>423685.89628014911</v>
      </c>
      <c r="K9" s="27">
        <v>17968.83932212925</v>
      </c>
      <c r="L9" s="27">
        <v>4900.7589831938676</v>
      </c>
      <c r="M9" s="27">
        <v>514057</v>
      </c>
      <c r="N9" s="27">
        <v>499091.7</v>
      </c>
      <c r="O9" s="27">
        <v>48209.4</v>
      </c>
      <c r="P9" s="28"/>
      <c r="Q9" s="29" t="s">
        <v>174</v>
      </c>
      <c r="R9" s="29" t="s">
        <v>14</v>
      </c>
      <c r="S9" s="29" t="s">
        <v>176</v>
      </c>
      <c r="U9" s="13">
        <v>514057</v>
      </c>
      <c r="V9" s="30">
        <v>0</v>
      </c>
      <c r="Z9" s="5"/>
      <c r="AA9" s="5"/>
      <c r="AB9" s="1"/>
      <c r="AC9" s="1"/>
      <c r="AD9" s="36"/>
      <c r="AE9" s="1"/>
      <c r="AF9" s="1"/>
    </row>
    <row r="10" spans="1:32" ht="14.4" x14ac:dyDescent="0.3">
      <c r="A10" s="25" t="s">
        <v>253</v>
      </c>
      <c r="B10" s="26">
        <v>3</v>
      </c>
      <c r="C10" s="25" t="s">
        <v>57</v>
      </c>
      <c r="D10" s="554">
        <v>16</v>
      </c>
      <c r="E10" s="554">
        <v>0</v>
      </c>
      <c r="F10" s="554">
        <v>5</v>
      </c>
      <c r="G10" s="554">
        <v>3102</v>
      </c>
      <c r="H10" s="554">
        <v>1076</v>
      </c>
      <c r="I10" s="554">
        <v>0</v>
      </c>
      <c r="J10" s="554">
        <v>20760.820968989519</v>
      </c>
      <c r="K10" s="27">
        <v>1612.0938400956329</v>
      </c>
      <c r="L10" s="27">
        <v>136.1407601434498</v>
      </c>
      <c r="M10" s="27">
        <v>24960</v>
      </c>
      <c r="N10" s="27">
        <v>54017.399999999994</v>
      </c>
      <c r="O10" s="27">
        <v>3868.6</v>
      </c>
      <c r="P10" s="28"/>
      <c r="Q10" s="29" t="s">
        <v>174</v>
      </c>
      <c r="R10" s="29" t="s">
        <v>14</v>
      </c>
      <c r="S10" s="29" t="s">
        <v>176</v>
      </c>
      <c r="U10" s="13">
        <v>24960</v>
      </c>
      <c r="V10" s="30">
        <v>0</v>
      </c>
      <c r="Z10" s="5"/>
      <c r="AA10" s="5"/>
      <c r="AB10" s="1"/>
      <c r="AC10" s="1"/>
      <c r="AD10" s="36"/>
      <c r="AE10" s="1"/>
      <c r="AF10" s="1"/>
    </row>
    <row r="11" spans="1:32" ht="14.4" x14ac:dyDescent="0.3">
      <c r="A11" s="25" t="s">
        <v>253</v>
      </c>
      <c r="B11" s="26">
        <v>7</v>
      </c>
      <c r="C11" s="25" t="s">
        <v>45</v>
      </c>
      <c r="D11" s="554">
        <v>3197</v>
      </c>
      <c r="E11" s="554">
        <v>0</v>
      </c>
      <c r="F11" s="554">
        <v>475</v>
      </c>
      <c r="G11" s="554">
        <v>67996</v>
      </c>
      <c r="H11" s="554">
        <v>22942</v>
      </c>
      <c r="I11" s="554">
        <v>6</v>
      </c>
      <c r="J11" s="554">
        <v>338007</v>
      </c>
      <c r="K11" s="27">
        <v>18666</v>
      </c>
      <c r="L11" s="27">
        <v>6933</v>
      </c>
      <c r="M11" s="27">
        <v>432623</v>
      </c>
      <c r="N11" s="27">
        <v>666900.80000000005</v>
      </c>
      <c r="O11" s="27">
        <v>50658.500000000007</v>
      </c>
      <c r="P11" s="28"/>
      <c r="Q11" s="29" t="s">
        <v>174</v>
      </c>
      <c r="R11" s="29" t="s">
        <v>14</v>
      </c>
      <c r="S11" s="29" t="s">
        <v>175</v>
      </c>
      <c r="U11" s="13">
        <v>432623</v>
      </c>
      <c r="V11" s="30">
        <v>0</v>
      </c>
      <c r="Z11" s="7"/>
      <c r="AA11" s="7"/>
      <c r="AB11" s="37"/>
      <c r="AC11" s="37"/>
      <c r="AD11" s="38"/>
      <c r="AE11" s="1"/>
      <c r="AF11" s="1"/>
    </row>
    <row r="12" spans="1:32" ht="14.4" x14ac:dyDescent="0.3">
      <c r="A12" s="25" t="s">
        <v>253</v>
      </c>
      <c r="B12" s="26">
        <v>8</v>
      </c>
      <c r="C12" s="25" t="s">
        <v>45</v>
      </c>
      <c r="D12" s="554">
        <v>95</v>
      </c>
      <c r="E12" s="554">
        <v>0</v>
      </c>
      <c r="F12" s="554">
        <v>48</v>
      </c>
      <c r="G12" s="554">
        <v>33969</v>
      </c>
      <c r="H12" s="554">
        <v>13331</v>
      </c>
      <c r="I12" s="554">
        <v>0</v>
      </c>
      <c r="J12" s="554">
        <v>176601</v>
      </c>
      <c r="K12" s="27">
        <v>8906</v>
      </c>
      <c r="L12" s="27">
        <v>4077</v>
      </c>
      <c r="M12" s="27">
        <v>224044</v>
      </c>
      <c r="N12" s="27">
        <v>328501.39999999997</v>
      </c>
      <c r="O12" s="27">
        <v>27425</v>
      </c>
      <c r="P12" s="28"/>
      <c r="Q12" s="29" t="s">
        <v>174</v>
      </c>
      <c r="R12" s="29" t="s">
        <v>14</v>
      </c>
      <c r="S12" s="29" t="s">
        <v>175</v>
      </c>
      <c r="U12" s="13">
        <v>224044</v>
      </c>
      <c r="V12" s="30">
        <v>0</v>
      </c>
      <c r="Z12" s="1"/>
      <c r="AA12" s="1"/>
      <c r="AB12" s="1"/>
      <c r="AC12" s="1"/>
      <c r="AD12" s="1"/>
      <c r="AE12" s="1"/>
      <c r="AF12" s="1"/>
    </row>
    <row r="13" spans="1:32" ht="14.4" x14ac:dyDescent="0.3">
      <c r="A13" s="25" t="s">
        <v>253</v>
      </c>
      <c r="B13" s="26">
        <v>10</v>
      </c>
      <c r="C13" s="25" t="s">
        <v>45</v>
      </c>
      <c r="D13" s="554">
        <v>11</v>
      </c>
      <c r="E13" s="554">
        <v>0</v>
      </c>
      <c r="F13" s="554">
        <v>20</v>
      </c>
      <c r="G13" s="554">
        <v>10948</v>
      </c>
      <c r="H13" s="554">
        <v>4800</v>
      </c>
      <c r="I13" s="554">
        <v>4</v>
      </c>
      <c r="J13" s="554">
        <v>53586</v>
      </c>
      <c r="K13" s="27">
        <v>1946</v>
      </c>
      <c r="L13" s="27">
        <v>1307</v>
      </c>
      <c r="M13" s="27">
        <v>69369</v>
      </c>
      <c r="N13" s="27">
        <v>82908.5</v>
      </c>
      <c r="O13" s="27">
        <v>8331.7000000000007</v>
      </c>
      <c r="P13" s="28"/>
      <c r="Q13" s="29" t="s">
        <v>174</v>
      </c>
      <c r="R13" s="29" t="s">
        <v>14</v>
      </c>
      <c r="S13" s="29" t="s">
        <v>175</v>
      </c>
      <c r="U13" s="13">
        <v>69369</v>
      </c>
      <c r="V13" s="30">
        <v>0</v>
      </c>
      <c r="Z13" s="1"/>
      <c r="AA13" s="1"/>
      <c r="AB13" s="1"/>
      <c r="AC13" s="1"/>
      <c r="AD13" s="1"/>
      <c r="AE13" s="1"/>
      <c r="AF13" s="1"/>
    </row>
    <row r="14" spans="1:32" ht="14.4" x14ac:dyDescent="0.3">
      <c r="A14" s="25" t="s">
        <v>253</v>
      </c>
      <c r="B14" s="26">
        <v>12</v>
      </c>
      <c r="C14" s="25" t="s">
        <v>45</v>
      </c>
      <c r="D14" s="554">
        <v>1164</v>
      </c>
      <c r="E14" s="554">
        <v>0</v>
      </c>
      <c r="F14" s="554">
        <v>25</v>
      </c>
      <c r="G14" s="554">
        <v>23702</v>
      </c>
      <c r="H14" s="554">
        <v>8028</v>
      </c>
      <c r="I14" s="554">
        <v>2</v>
      </c>
      <c r="J14" s="554">
        <v>76729</v>
      </c>
      <c r="K14" s="27">
        <v>3763</v>
      </c>
      <c r="L14" s="27">
        <v>1144</v>
      </c>
      <c r="M14" s="27">
        <v>109650</v>
      </c>
      <c r="N14" s="27">
        <v>221908.8</v>
      </c>
      <c r="O14" s="27">
        <v>19250</v>
      </c>
      <c r="P14" s="28"/>
      <c r="Q14" s="29" t="s">
        <v>174</v>
      </c>
      <c r="R14" s="29" t="s">
        <v>14</v>
      </c>
      <c r="S14" s="29" t="s">
        <v>175</v>
      </c>
      <c r="U14" s="13">
        <v>109650</v>
      </c>
      <c r="V14" s="30">
        <v>0</v>
      </c>
      <c r="Z14" s="1"/>
      <c r="AA14" s="1"/>
      <c r="AB14" s="1"/>
      <c r="AC14" s="1"/>
      <c r="AD14" s="1"/>
      <c r="AE14" s="1"/>
      <c r="AF14" s="1"/>
    </row>
    <row r="15" spans="1:32" ht="14.4" x14ac:dyDescent="0.3">
      <c r="A15" s="25" t="s">
        <v>253</v>
      </c>
      <c r="B15" s="26">
        <v>13</v>
      </c>
      <c r="C15" s="25" t="s">
        <v>45</v>
      </c>
      <c r="D15" s="554">
        <v>1007</v>
      </c>
      <c r="E15" s="554">
        <v>0</v>
      </c>
      <c r="F15" s="554">
        <v>51</v>
      </c>
      <c r="G15" s="554">
        <v>20082</v>
      </c>
      <c r="H15" s="554">
        <v>10672</v>
      </c>
      <c r="I15" s="554">
        <v>0</v>
      </c>
      <c r="J15" s="554">
        <v>119004</v>
      </c>
      <c r="K15" s="27">
        <v>5628</v>
      </c>
      <c r="L15" s="27">
        <v>1039</v>
      </c>
      <c r="M15" s="27">
        <v>150816</v>
      </c>
      <c r="N15" s="27">
        <v>246189.60000000003</v>
      </c>
      <c r="O15" s="27">
        <v>18990.199999999997</v>
      </c>
      <c r="P15" s="28"/>
      <c r="Q15" s="29" t="s">
        <v>174</v>
      </c>
      <c r="R15" s="29" t="s">
        <v>14</v>
      </c>
      <c r="S15" s="29" t="s">
        <v>176</v>
      </c>
      <c r="U15" s="13">
        <v>150816</v>
      </c>
      <c r="V15" s="30">
        <v>0</v>
      </c>
      <c r="Z15" s="1"/>
      <c r="AA15" s="1"/>
      <c r="AB15" s="1"/>
      <c r="AC15" s="1"/>
      <c r="AD15" s="1"/>
      <c r="AE15" s="1"/>
      <c r="AF15" s="1"/>
    </row>
    <row r="16" spans="1:32" ht="14.4" x14ac:dyDescent="0.3">
      <c r="A16" s="25" t="s">
        <v>253</v>
      </c>
      <c r="B16" s="26">
        <v>15</v>
      </c>
      <c r="C16" s="25" t="s">
        <v>45</v>
      </c>
      <c r="D16" s="554">
        <v>110</v>
      </c>
      <c r="E16" s="554">
        <v>0</v>
      </c>
      <c r="F16" s="554">
        <v>28</v>
      </c>
      <c r="G16" s="554">
        <v>12342</v>
      </c>
      <c r="H16" s="554">
        <v>4614</v>
      </c>
      <c r="I16" s="554">
        <v>2</v>
      </c>
      <c r="J16" s="554">
        <v>97072</v>
      </c>
      <c r="K16" s="27">
        <v>4875</v>
      </c>
      <c r="L16" s="27">
        <v>1862</v>
      </c>
      <c r="M16" s="27">
        <v>114168</v>
      </c>
      <c r="N16" s="27">
        <v>130870.7</v>
      </c>
      <c r="O16" s="27">
        <v>14248.899999999998</v>
      </c>
      <c r="P16" s="28"/>
      <c r="Q16" s="29" t="s">
        <v>174</v>
      </c>
      <c r="R16" s="29" t="s">
        <v>14</v>
      </c>
      <c r="S16" s="29" t="s">
        <v>175</v>
      </c>
      <c r="U16" s="13">
        <v>114168</v>
      </c>
      <c r="V16" s="30">
        <v>0</v>
      </c>
      <c r="Z16" s="1"/>
      <c r="AA16" s="1"/>
      <c r="AB16" s="1"/>
      <c r="AC16" s="1"/>
      <c r="AD16" s="1"/>
      <c r="AE16" s="1"/>
      <c r="AF16" s="1"/>
    </row>
    <row r="17" spans="1:32" ht="14.4" x14ac:dyDescent="0.3">
      <c r="A17" s="25" t="s">
        <v>253</v>
      </c>
      <c r="B17" s="26">
        <v>16</v>
      </c>
      <c r="C17" s="25" t="s">
        <v>45</v>
      </c>
      <c r="D17" s="554">
        <v>3032</v>
      </c>
      <c r="E17" s="554">
        <v>0</v>
      </c>
      <c r="F17" s="554">
        <v>250</v>
      </c>
      <c r="G17" s="554">
        <v>72904</v>
      </c>
      <c r="H17" s="554">
        <v>14298</v>
      </c>
      <c r="I17" s="554">
        <v>5</v>
      </c>
      <c r="J17" s="554">
        <v>371046</v>
      </c>
      <c r="K17" s="27">
        <v>19404</v>
      </c>
      <c r="L17" s="27">
        <v>7200</v>
      </c>
      <c r="M17" s="27">
        <v>461535</v>
      </c>
      <c r="N17" s="27">
        <v>560647.69999999995</v>
      </c>
      <c r="O17" s="27">
        <v>40524.299999999996</v>
      </c>
      <c r="P17" s="28"/>
      <c r="Q17" s="29" t="s">
        <v>174</v>
      </c>
      <c r="R17" s="29" t="s">
        <v>14</v>
      </c>
      <c r="S17" s="29" t="s">
        <v>175</v>
      </c>
      <c r="U17" s="13">
        <v>461535</v>
      </c>
      <c r="V17" s="30">
        <v>0</v>
      </c>
      <c r="Z17" s="1"/>
      <c r="AA17" s="1"/>
      <c r="AB17" s="1"/>
      <c r="AC17" s="1"/>
      <c r="AD17" s="1"/>
      <c r="AE17" s="1"/>
      <c r="AF17" s="1"/>
    </row>
    <row r="18" spans="1:32" ht="14.4" x14ac:dyDescent="0.3">
      <c r="A18" s="25" t="s">
        <v>253</v>
      </c>
      <c r="B18" s="26">
        <v>17</v>
      </c>
      <c r="C18" s="25" t="s">
        <v>55</v>
      </c>
      <c r="D18" s="554">
        <v>19</v>
      </c>
      <c r="E18" s="554">
        <v>0</v>
      </c>
      <c r="F18" s="554">
        <v>6</v>
      </c>
      <c r="G18" s="554">
        <v>2408.343797995145</v>
      </c>
      <c r="H18" s="554">
        <v>484.0982279986128</v>
      </c>
      <c r="I18" s="554">
        <v>0</v>
      </c>
      <c r="J18" s="554">
        <v>12966.834937988209</v>
      </c>
      <c r="K18" s="27">
        <v>736.04911399930643</v>
      </c>
      <c r="L18" s="27">
        <v>157.02455699965321</v>
      </c>
      <c r="M18" s="27">
        <v>15884</v>
      </c>
      <c r="N18" s="27">
        <v>61057.3</v>
      </c>
      <c r="O18" s="27">
        <v>3060</v>
      </c>
      <c r="P18" s="28"/>
      <c r="Q18" s="29" t="s">
        <v>174</v>
      </c>
      <c r="R18" s="29" t="s">
        <v>14</v>
      </c>
      <c r="S18" s="29" t="s">
        <v>176</v>
      </c>
      <c r="U18" s="13">
        <v>15884</v>
      </c>
      <c r="V18" s="30">
        <v>0</v>
      </c>
      <c r="Z18" s="1"/>
      <c r="AA18" s="1"/>
      <c r="AB18" s="1"/>
      <c r="AC18" s="1"/>
      <c r="AD18" s="1"/>
      <c r="AE18" s="1"/>
      <c r="AF18" s="1"/>
    </row>
    <row r="19" spans="1:32" ht="14.4" x14ac:dyDescent="0.3">
      <c r="A19" s="25" t="s">
        <v>253</v>
      </c>
      <c r="B19" s="26">
        <v>17</v>
      </c>
      <c r="C19" s="25" t="s">
        <v>56</v>
      </c>
      <c r="D19" s="554">
        <v>17</v>
      </c>
      <c r="E19" s="554">
        <v>0</v>
      </c>
      <c r="F19" s="554">
        <v>4</v>
      </c>
      <c r="G19" s="554">
        <v>1795.2136310339699</v>
      </c>
      <c r="H19" s="554">
        <v>483.0610374382772</v>
      </c>
      <c r="I19" s="554">
        <v>0</v>
      </c>
      <c r="J19" s="554">
        <v>10268.518818225355</v>
      </c>
      <c r="K19" s="27">
        <v>650.03051871913863</v>
      </c>
      <c r="L19" s="27">
        <v>108.0152593595693</v>
      </c>
      <c r="M19" s="27">
        <v>12568</v>
      </c>
      <c r="N19" s="27">
        <v>45812.4</v>
      </c>
      <c r="O19" s="27">
        <v>5898.2000000000007</v>
      </c>
      <c r="P19" s="28"/>
      <c r="Q19" s="29" t="s">
        <v>174</v>
      </c>
      <c r="R19" s="29" t="s">
        <v>14</v>
      </c>
      <c r="S19" s="29" t="s">
        <v>176</v>
      </c>
      <c r="U19" s="13">
        <v>12568</v>
      </c>
      <c r="V19" s="30">
        <v>0</v>
      </c>
      <c r="Z19" s="1"/>
      <c r="AA19" s="1"/>
      <c r="AB19" s="1"/>
      <c r="AC19" s="1"/>
      <c r="AD19" s="1"/>
      <c r="AE19" s="1"/>
      <c r="AF19" s="1"/>
    </row>
    <row r="20" spans="1:32" ht="14.4" x14ac:dyDescent="0.3">
      <c r="A20" s="25" t="s">
        <v>253</v>
      </c>
      <c r="B20" s="26">
        <v>17</v>
      </c>
      <c r="C20" s="25" t="s">
        <v>45</v>
      </c>
      <c r="D20" s="554">
        <v>629</v>
      </c>
      <c r="E20" s="554">
        <v>0</v>
      </c>
      <c r="F20" s="554">
        <v>174</v>
      </c>
      <c r="G20" s="554">
        <v>75393.460654302849</v>
      </c>
      <c r="H20" s="554">
        <v>24005.560186943672</v>
      </c>
      <c r="I20" s="554">
        <v>3</v>
      </c>
      <c r="J20" s="554">
        <v>452234.26158902107</v>
      </c>
      <c r="K20" s="27">
        <v>20036.780093471829</v>
      </c>
      <c r="L20" s="27">
        <v>4777.8900467359172</v>
      </c>
      <c r="M20" s="27">
        <v>552440</v>
      </c>
      <c r="N20" s="27">
        <v>597250.5</v>
      </c>
      <c r="O20" s="27">
        <v>52362.400000000001</v>
      </c>
      <c r="P20" s="28"/>
      <c r="Q20" s="29" t="s">
        <v>174</v>
      </c>
      <c r="R20" s="29" t="s">
        <v>14</v>
      </c>
      <c r="S20" s="29" t="s">
        <v>176</v>
      </c>
      <c r="U20" s="13">
        <v>552440</v>
      </c>
      <c r="V20" s="30">
        <v>0</v>
      </c>
      <c r="Z20" s="1"/>
      <c r="AA20" s="1"/>
      <c r="AB20" s="1"/>
      <c r="AC20" s="1"/>
      <c r="AD20" s="1"/>
      <c r="AE20" s="1"/>
      <c r="AF20" s="1"/>
    </row>
    <row r="21" spans="1:32" ht="14.4" x14ac:dyDescent="0.3">
      <c r="A21" s="25" t="s">
        <v>253</v>
      </c>
      <c r="B21" s="26">
        <v>17</v>
      </c>
      <c r="C21" s="25" t="s">
        <v>46</v>
      </c>
      <c r="D21" s="554">
        <v>58</v>
      </c>
      <c r="E21" s="554">
        <v>0</v>
      </c>
      <c r="F21" s="554">
        <v>17</v>
      </c>
      <c r="G21" s="554">
        <v>4826.6899080144667</v>
      </c>
      <c r="H21" s="554">
        <v>1651.1971165755619</v>
      </c>
      <c r="I21" s="554">
        <v>0</v>
      </c>
      <c r="J21" s="554">
        <v>30861.675490892281</v>
      </c>
      <c r="K21" s="27">
        <v>1787.0985582877811</v>
      </c>
      <c r="L21" s="27">
        <v>252.04927914389049</v>
      </c>
      <c r="M21" s="27">
        <v>37415</v>
      </c>
      <c r="N21" s="27">
        <v>69706.3</v>
      </c>
      <c r="O21" s="27">
        <v>9159.1000000000022</v>
      </c>
      <c r="P21" s="28"/>
      <c r="Q21" s="29" t="s">
        <v>174</v>
      </c>
      <c r="R21" s="29" t="s">
        <v>14</v>
      </c>
      <c r="S21" s="29" t="s">
        <v>176</v>
      </c>
      <c r="U21" s="13">
        <v>37415</v>
      </c>
      <c r="V21" s="30">
        <v>0</v>
      </c>
      <c r="Z21" s="1"/>
      <c r="AA21" s="1"/>
      <c r="AB21" s="1"/>
      <c r="AC21" s="1"/>
      <c r="AD21" s="1"/>
      <c r="AE21" s="1"/>
      <c r="AF21" s="1"/>
    </row>
    <row r="22" spans="1:32" ht="14.4" x14ac:dyDescent="0.3">
      <c r="A22" s="25" t="s">
        <v>253</v>
      </c>
      <c r="B22" s="26">
        <v>17</v>
      </c>
      <c r="C22" s="25" t="s">
        <v>57</v>
      </c>
      <c r="D22" s="554">
        <v>24</v>
      </c>
      <c r="E22" s="554">
        <v>0</v>
      </c>
      <c r="F22" s="554">
        <v>5</v>
      </c>
      <c r="G22" s="554">
        <v>1844.292008653576</v>
      </c>
      <c r="H22" s="554">
        <v>412.08343104387893</v>
      </c>
      <c r="I22" s="554">
        <v>0</v>
      </c>
      <c r="J22" s="554">
        <v>12159.709163872971</v>
      </c>
      <c r="K22" s="27">
        <v>597.04171552193952</v>
      </c>
      <c r="L22" s="27">
        <v>62.020857760969733</v>
      </c>
      <c r="M22" s="27">
        <v>14445</v>
      </c>
      <c r="N22" s="27">
        <v>20950.800000000003</v>
      </c>
      <c r="O22" s="27">
        <v>2159.8000000000002</v>
      </c>
      <c r="P22" s="28"/>
      <c r="Q22" s="29" t="s">
        <v>174</v>
      </c>
      <c r="R22" s="29" t="s">
        <v>14</v>
      </c>
      <c r="S22" s="29" t="s">
        <v>176</v>
      </c>
      <c r="U22" s="13">
        <v>14445</v>
      </c>
      <c r="V22" s="30">
        <v>0</v>
      </c>
      <c r="Z22" s="1"/>
      <c r="AA22" s="1"/>
      <c r="AB22" s="1"/>
      <c r="AC22" s="1"/>
      <c r="AD22" s="1"/>
      <c r="AE22" s="1"/>
      <c r="AF22" s="1"/>
    </row>
    <row r="23" spans="1:32" ht="14.4" x14ac:dyDescent="0.3">
      <c r="A23" s="25" t="s">
        <v>253</v>
      </c>
      <c r="B23" s="26">
        <v>19</v>
      </c>
      <c r="C23" s="25" t="s">
        <v>45</v>
      </c>
      <c r="D23" s="554">
        <v>7494</v>
      </c>
      <c r="E23" s="554">
        <v>0</v>
      </c>
      <c r="F23" s="554">
        <v>569</v>
      </c>
      <c r="G23" s="554">
        <v>84267</v>
      </c>
      <c r="H23" s="554">
        <v>37627</v>
      </c>
      <c r="I23" s="554">
        <v>11</v>
      </c>
      <c r="J23" s="554">
        <v>739173</v>
      </c>
      <c r="K23" s="27">
        <v>34539</v>
      </c>
      <c r="L23" s="27">
        <v>8337</v>
      </c>
      <c r="M23" s="27">
        <v>869141</v>
      </c>
      <c r="N23" s="27">
        <v>837392.7</v>
      </c>
      <c r="O23" s="27">
        <v>72876.400000000009</v>
      </c>
      <c r="P23" s="28"/>
      <c r="Q23" s="29" t="s">
        <v>174</v>
      </c>
      <c r="R23" s="29" t="s">
        <v>14</v>
      </c>
      <c r="S23" s="29" t="s">
        <v>175</v>
      </c>
      <c r="U23" s="13">
        <v>869141</v>
      </c>
      <c r="V23" s="30">
        <v>0</v>
      </c>
      <c r="Z23" s="1"/>
      <c r="AA23" s="1"/>
      <c r="AB23" s="1"/>
      <c r="AC23" s="1"/>
      <c r="AD23" s="1"/>
      <c r="AE23" s="1"/>
      <c r="AF23" s="1"/>
    </row>
    <row r="24" spans="1:32" ht="14.4" x14ac:dyDescent="0.3">
      <c r="A24" s="25" t="s">
        <v>253</v>
      </c>
      <c r="B24" s="26">
        <v>27</v>
      </c>
      <c r="C24" s="25" t="s">
        <v>45</v>
      </c>
      <c r="D24" s="554">
        <v>158</v>
      </c>
      <c r="E24" s="554">
        <v>0</v>
      </c>
      <c r="F24" s="554">
        <v>54</v>
      </c>
      <c r="G24" s="554">
        <v>51799</v>
      </c>
      <c r="H24" s="554">
        <v>17237</v>
      </c>
      <c r="I24" s="554">
        <v>5</v>
      </c>
      <c r="J24" s="554">
        <v>385953</v>
      </c>
      <c r="K24" s="27">
        <v>15538</v>
      </c>
      <c r="L24" s="27">
        <v>4305</v>
      </c>
      <c r="M24" s="27">
        <v>455206</v>
      </c>
      <c r="N24" s="27">
        <v>460373.19999999995</v>
      </c>
      <c r="O24" s="27">
        <v>37008.5</v>
      </c>
      <c r="P24" s="28"/>
      <c r="Q24" s="29" t="s">
        <v>174</v>
      </c>
      <c r="R24" s="29" t="s">
        <v>14</v>
      </c>
      <c r="S24" s="29" t="s">
        <v>175</v>
      </c>
      <c r="U24" s="13">
        <v>455206</v>
      </c>
      <c r="V24" s="30">
        <v>0</v>
      </c>
      <c r="Z24" s="1"/>
      <c r="AA24" s="1"/>
      <c r="AB24" s="1"/>
      <c r="AC24" s="1"/>
      <c r="AD24" s="1"/>
      <c r="AE24" s="1"/>
      <c r="AF24" s="1"/>
    </row>
    <row r="25" spans="1:32" s="39" customFormat="1" ht="14.4" x14ac:dyDescent="0.3">
      <c r="A25" s="25" t="s">
        <v>253</v>
      </c>
      <c r="B25" s="26">
        <v>28</v>
      </c>
      <c r="C25" s="25" t="s">
        <v>45</v>
      </c>
      <c r="D25" s="554">
        <v>63</v>
      </c>
      <c r="E25" s="554">
        <v>0</v>
      </c>
      <c r="F25" s="554">
        <v>5</v>
      </c>
      <c r="G25" s="554">
        <v>6327</v>
      </c>
      <c r="H25" s="554">
        <v>1831</v>
      </c>
      <c r="I25" s="554">
        <v>0</v>
      </c>
      <c r="J25" s="554">
        <v>57757</v>
      </c>
      <c r="K25" s="27">
        <v>2818</v>
      </c>
      <c r="L25" s="27">
        <v>450</v>
      </c>
      <c r="M25" s="27">
        <v>65983</v>
      </c>
      <c r="N25" s="27">
        <v>135476.4</v>
      </c>
      <c r="O25" s="27">
        <v>8943.7000000000007</v>
      </c>
      <c r="P25" s="28"/>
      <c r="Q25" s="29" t="s">
        <v>174</v>
      </c>
      <c r="R25" s="29" t="s">
        <v>14</v>
      </c>
      <c r="S25" s="29" t="s">
        <v>175</v>
      </c>
      <c r="U25" s="13">
        <v>65983</v>
      </c>
      <c r="V25" s="30">
        <v>0</v>
      </c>
      <c r="Z25" s="1"/>
      <c r="AA25" s="1"/>
      <c r="AB25" s="1"/>
      <c r="AC25" s="1"/>
      <c r="AD25" s="1"/>
      <c r="AE25" s="1"/>
      <c r="AF25" s="1"/>
    </row>
    <row r="26" spans="1:32" s="39" customFormat="1" ht="14.4" x14ac:dyDescent="0.3">
      <c r="A26" s="25" t="s">
        <v>253</v>
      </c>
      <c r="B26" s="26">
        <v>29</v>
      </c>
      <c r="C26" s="25" t="s">
        <v>45</v>
      </c>
      <c r="D26" s="554">
        <v>4360</v>
      </c>
      <c r="E26" s="554">
        <v>0</v>
      </c>
      <c r="F26" s="554">
        <v>466</v>
      </c>
      <c r="G26" s="554">
        <v>77993</v>
      </c>
      <c r="H26" s="554">
        <v>29501</v>
      </c>
      <c r="I26" s="554">
        <v>1</v>
      </c>
      <c r="J26" s="554">
        <v>505435</v>
      </c>
      <c r="K26" s="27">
        <v>20519</v>
      </c>
      <c r="L26" s="27">
        <v>6127</v>
      </c>
      <c r="M26" s="27">
        <v>617756</v>
      </c>
      <c r="N26" s="27">
        <v>710067.99999999988</v>
      </c>
      <c r="O26" s="27">
        <v>69653.599999999991</v>
      </c>
      <c r="P26" s="28"/>
      <c r="Q26" s="29" t="s">
        <v>174</v>
      </c>
      <c r="R26" s="29" t="s">
        <v>14</v>
      </c>
      <c r="S26" s="29" t="s">
        <v>176</v>
      </c>
      <c r="U26" s="13">
        <v>617756</v>
      </c>
      <c r="V26" s="30">
        <v>0</v>
      </c>
      <c r="Z26" s="1"/>
      <c r="AA26" s="1"/>
      <c r="AB26" s="1"/>
      <c r="AC26" s="1"/>
      <c r="AD26" s="1"/>
      <c r="AE26" s="1"/>
      <c r="AF26" s="1"/>
    </row>
    <row r="27" spans="1:32" s="39" customFormat="1" ht="14.4" x14ac:dyDescent="0.3">
      <c r="A27" s="25" t="s">
        <v>253</v>
      </c>
      <c r="B27" s="26">
        <v>29</v>
      </c>
      <c r="C27" s="25" t="s">
        <v>46</v>
      </c>
      <c r="D27" s="554">
        <v>408</v>
      </c>
      <c r="E27" s="554">
        <v>0</v>
      </c>
      <c r="F27" s="554">
        <v>44</v>
      </c>
      <c r="G27" s="554">
        <v>7349</v>
      </c>
      <c r="H27" s="554">
        <v>2926</v>
      </c>
      <c r="I27" s="554">
        <v>2</v>
      </c>
      <c r="J27" s="554">
        <v>56430</v>
      </c>
      <c r="K27" s="27">
        <v>2740</v>
      </c>
      <c r="L27" s="27">
        <v>435</v>
      </c>
      <c r="M27" s="27">
        <v>67159</v>
      </c>
      <c r="N27" s="27">
        <v>114275.69999999998</v>
      </c>
      <c r="O27" s="27">
        <v>10846</v>
      </c>
      <c r="P27" s="28"/>
      <c r="Q27" s="29" t="s">
        <v>174</v>
      </c>
      <c r="R27" s="29" t="s">
        <v>14</v>
      </c>
      <c r="S27" s="29" t="s">
        <v>176</v>
      </c>
      <c r="U27" s="13">
        <v>67159</v>
      </c>
      <c r="V27" s="30">
        <v>0</v>
      </c>
      <c r="Z27" s="1"/>
      <c r="AA27" s="1"/>
      <c r="AB27" s="1"/>
      <c r="AC27" s="1"/>
      <c r="AD27" s="1"/>
      <c r="AE27" s="1"/>
      <c r="AF27" s="1"/>
    </row>
    <row r="28" spans="1:32" s="39" customFormat="1" ht="14.4" x14ac:dyDescent="0.3">
      <c r="A28" s="25" t="s">
        <v>253</v>
      </c>
      <c r="B28" s="26">
        <v>30</v>
      </c>
      <c r="C28" s="25" t="s">
        <v>49</v>
      </c>
      <c r="D28" s="554">
        <v>18</v>
      </c>
      <c r="E28" s="554">
        <v>0</v>
      </c>
      <c r="F28" s="554">
        <v>6</v>
      </c>
      <c r="G28" s="554">
        <v>244</v>
      </c>
      <c r="H28" s="554">
        <v>44</v>
      </c>
      <c r="I28" s="554">
        <v>1</v>
      </c>
      <c r="J28" s="555">
        <v>127825.4837910248</v>
      </c>
      <c r="K28" s="27">
        <v>8094.1759767805306</v>
      </c>
      <c r="L28" s="27">
        <v>1424.587988390266</v>
      </c>
      <c r="M28" s="27">
        <v>128138</v>
      </c>
      <c r="N28" s="27">
        <v>271246.30000000005</v>
      </c>
      <c r="O28" s="27">
        <v>18984.8</v>
      </c>
      <c r="P28" s="28"/>
      <c r="Q28" s="29" t="s">
        <v>174</v>
      </c>
      <c r="R28" s="29" t="s">
        <v>177</v>
      </c>
      <c r="S28" s="29" t="s">
        <v>178</v>
      </c>
      <c r="U28" s="13">
        <v>128138</v>
      </c>
      <c r="V28" s="30">
        <v>0</v>
      </c>
      <c r="Z28" s="1"/>
      <c r="AA28" s="1"/>
      <c r="AB28" s="1"/>
      <c r="AC28" s="1"/>
      <c r="AD28" s="1"/>
      <c r="AE28" s="1"/>
      <c r="AF28" s="1"/>
    </row>
    <row r="29" spans="1:32" s="39" customFormat="1" ht="14.4" x14ac:dyDescent="0.3">
      <c r="A29" s="25" t="s">
        <v>253</v>
      </c>
      <c r="B29" s="26">
        <v>30</v>
      </c>
      <c r="C29" s="25" t="s">
        <v>45</v>
      </c>
      <c r="D29" s="554">
        <v>3</v>
      </c>
      <c r="E29" s="554">
        <v>0</v>
      </c>
      <c r="F29" s="554">
        <v>4</v>
      </c>
      <c r="G29" s="554">
        <v>126</v>
      </c>
      <c r="H29" s="554">
        <v>32</v>
      </c>
      <c r="I29" s="554">
        <v>0</v>
      </c>
      <c r="J29" s="555">
        <v>33751.410113864702</v>
      </c>
      <c r="K29" s="27">
        <v>1519.2789015405219</v>
      </c>
      <c r="L29" s="27">
        <v>194.13945077026122</v>
      </c>
      <c r="M29" s="27">
        <v>33916</v>
      </c>
      <c r="N29" s="27">
        <v>121864.1</v>
      </c>
      <c r="O29" s="27">
        <v>10139.299999999999</v>
      </c>
      <c r="P29" s="28"/>
      <c r="Q29" s="29" t="s">
        <v>174</v>
      </c>
      <c r="R29" s="29" t="s">
        <v>177</v>
      </c>
      <c r="S29" s="29" t="s">
        <v>178</v>
      </c>
      <c r="U29" s="13">
        <v>33916</v>
      </c>
      <c r="V29" s="30">
        <v>0</v>
      </c>
      <c r="Z29" s="1"/>
      <c r="AA29" s="1"/>
      <c r="AB29" s="1"/>
    </row>
    <row r="30" spans="1:32" ht="14.4" x14ac:dyDescent="0.3">
      <c r="A30" s="25" t="s">
        <v>253</v>
      </c>
      <c r="B30" s="26">
        <v>30</v>
      </c>
      <c r="C30" s="25" t="s">
        <v>48</v>
      </c>
      <c r="D30" s="554">
        <v>2</v>
      </c>
      <c r="E30" s="554">
        <v>0</v>
      </c>
      <c r="F30" s="554">
        <v>3</v>
      </c>
      <c r="G30" s="554">
        <v>140</v>
      </c>
      <c r="H30" s="554">
        <v>28</v>
      </c>
      <c r="I30" s="554">
        <v>0</v>
      </c>
      <c r="J30" s="554">
        <v>63161.90609511052</v>
      </c>
      <c r="K30" s="27">
        <v>2997.5451216789461</v>
      </c>
      <c r="L30" s="27">
        <v>221.2725608394731</v>
      </c>
      <c r="M30" s="27">
        <v>63335</v>
      </c>
      <c r="N30" s="27">
        <v>115204.90000000001</v>
      </c>
      <c r="O30" s="27">
        <v>10638.4</v>
      </c>
      <c r="P30" s="28"/>
      <c r="Q30" s="29" t="s">
        <v>174</v>
      </c>
      <c r="R30" s="29" t="s">
        <v>177</v>
      </c>
      <c r="S30" s="29" t="s">
        <v>178</v>
      </c>
      <c r="U30" s="13">
        <v>63335</v>
      </c>
      <c r="V30" s="30">
        <v>0</v>
      </c>
      <c r="Z30" s="1"/>
      <c r="AA30" s="1"/>
      <c r="AB30" s="1"/>
    </row>
    <row r="31" spans="1:32" ht="14.4" x14ac:dyDescent="0.3">
      <c r="A31" s="25" t="s">
        <v>253</v>
      </c>
      <c r="B31" s="26">
        <v>32</v>
      </c>
      <c r="C31" s="25" t="s">
        <v>45</v>
      </c>
      <c r="D31" s="554">
        <v>377</v>
      </c>
      <c r="E31" s="554">
        <v>0</v>
      </c>
      <c r="F31" s="554">
        <v>24</v>
      </c>
      <c r="G31" s="554">
        <v>38453</v>
      </c>
      <c r="H31" s="554">
        <v>9491</v>
      </c>
      <c r="I31" s="554">
        <v>2</v>
      </c>
      <c r="J31" s="554">
        <v>169202</v>
      </c>
      <c r="K31" s="27">
        <v>7181</v>
      </c>
      <c r="L31" s="27">
        <v>2601</v>
      </c>
      <c r="M31" s="27">
        <v>217549</v>
      </c>
      <c r="N31" s="27">
        <v>270968.90000000002</v>
      </c>
      <c r="O31" s="27">
        <v>19610.699999999997</v>
      </c>
      <c r="P31" s="28"/>
      <c r="Q31" s="29" t="s">
        <v>174</v>
      </c>
      <c r="R31" s="29" t="s">
        <v>14</v>
      </c>
      <c r="S31" s="29" t="s">
        <v>175</v>
      </c>
      <c r="U31" s="13">
        <v>217549</v>
      </c>
      <c r="V31" s="30">
        <v>0</v>
      </c>
      <c r="Z31" s="1"/>
      <c r="AA31" s="1"/>
      <c r="AB31" s="1"/>
    </row>
    <row r="32" spans="1:32" ht="14.4" x14ac:dyDescent="0.3">
      <c r="A32" s="25" t="s">
        <v>253</v>
      </c>
      <c r="B32" s="26">
        <v>32</v>
      </c>
      <c r="C32" s="25" t="s">
        <v>48</v>
      </c>
      <c r="D32" s="554">
        <v>5</v>
      </c>
      <c r="E32" s="554">
        <v>0</v>
      </c>
      <c r="F32" s="554">
        <v>3</v>
      </c>
      <c r="G32" s="554">
        <v>1905</v>
      </c>
      <c r="H32" s="554">
        <v>326</v>
      </c>
      <c r="I32" s="554">
        <v>2</v>
      </c>
      <c r="J32" s="554">
        <v>8824</v>
      </c>
      <c r="K32" s="27">
        <v>451</v>
      </c>
      <c r="L32" s="27">
        <v>103</v>
      </c>
      <c r="M32" s="27">
        <v>11065</v>
      </c>
      <c r="N32" s="27">
        <v>14682.5</v>
      </c>
      <c r="O32" s="27">
        <v>4213</v>
      </c>
      <c r="P32" s="28"/>
      <c r="Q32" s="29" t="s">
        <v>174</v>
      </c>
      <c r="R32" s="29" t="s">
        <v>14</v>
      </c>
      <c r="S32" s="29" t="s">
        <v>175</v>
      </c>
      <c r="U32" s="13">
        <v>11065</v>
      </c>
      <c r="V32" s="30">
        <v>0</v>
      </c>
      <c r="Z32" s="1"/>
      <c r="AA32" s="1"/>
      <c r="AB32" s="1"/>
    </row>
    <row r="33" spans="1:28" ht="14.4" x14ac:dyDescent="0.3">
      <c r="A33" s="25" t="s">
        <v>253</v>
      </c>
      <c r="B33" s="26">
        <v>35</v>
      </c>
      <c r="C33" s="25" t="s">
        <v>45</v>
      </c>
      <c r="D33" s="554">
        <v>4569</v>
      </c>
      <c r="E33" s="554">
        <v>0</v>
      </c>
      <c r="F33" s="554">
        <v>412</v>
      </c>
      <c r="G33" s="554">
        <v>97959</v>
      </c>
      <c r="H33" s="554">
        <v>40370</v>
      </c>
      <c r="I33" s="554">
        <v>6</v>
      </c>
      <c r="J33" s="554">
        <v>454710</v>
      </c>
      <c r="K33" s="27">
        <v>24958</v>
      </c>
      <c r="L33" s="27">
        <v>6382</v>
      </c>
      <c r="M33" s="27">
        <v>598026</v>
      </c>
      <c r="N33" s="27">
        <v>677019</v>
      </c>
      <c r="O33" s="27">
        <v>54122.8</v>
      </c>
      <c r="P33" s="28"/>
      <c r="Q33" s="29" t="s">
        <v>174</v>
      </c>
      <c r="R33" s="29" t="s">
        <v>14</v>
      </c>
      <c r="S33" s="29" t="s">
        <v>175</v>
      </c>
      <c r="U33" s="13">
        <v>598026</v>
      </c>
      <c r="V33" s="30">
        <v>0</v>
      </c>
      <c r="Z33" s="1"/>
      <c r="AA33" s="1"/>
      <c r="AB33" s="1"/>
    </row>
    <row r="34" spans="1:28" ht="14.4" x14ac:dyDescent="0.3">
      <c r="A34" s="25" t="s">
        <v>253</v>
      </c>
      <c r="B34" s="26">
        <v>39</v>
      </c>
      <c r="C34" s="25" t="s">
        <v>45</v>
      </c>
      <c r="D34" s="554">
        <v>486</v>
      </c>
      <c r="E34" s="554">
        <v>0</v>
      </c>
      <c r="F34" s="554">
        <v>22</v>
      </c>
      <c r="G34" s="554">
        <v>3604</v>
      </c>
      <c r="H34" s="554">
        <v>1185</v>
      </c>
      <c r="I34" s="554">
        <v>1</v>
      </c>
      <c r="J34" s="554">
        <v>23835</v>
      </c>
      <c r="K34" s="27">
        <v>919</v>
      </c>
      <c r="L34" s="27">
        <v>90</v>
      </c>
      <c r="M34" s="27">
        <v>29133</v>
      </c>
      <c r="N34" s="27">
        <v>147497.70000000001</v>
      </c>
      <c r="O34" s="27">
        <v>10040.5</v>
      </c>
      <c r="P34" s="28"/>
      <c r="Q34" s="29" t="s">
        <v>174</v>
      </c>
      <c r="R34" s="29" t="s">
        <v>14</v>
      </c>
      <c r="S34" s="29" t="s">
        <v>175</v>
      </c>
      <c r="U34" s="13">
        <v>29133</v>
      </c>
      <c r="V34" s="30">
        <v>0</v>
      </c>
      <c r="Z34" s="1"/>
      <c r="AA34" s="1"/>
      <c r="AB34" s="1"/>
    </row>
    <row r="35" spans="1:28" ht="14.4" x14ac:dyDescent="0.3">
      <c r="A35" s="25" t="s">
        <v>253</v>
      </c>
      <c r="B35" s="26">
        <v>40</v>
      </c>
      <c r="C35" s="25" t="s">
        <v>49</v>
      </c>
      <c r="D35" s="554">
        <v>15</v>
      </c>
      <c r="E35" s="554">
        <v>0</v>
      </c>
      <c r="F35" s="554">
        <v>8</v>
      </c>
      <c r="G35" s="554">
        <v>2086</v>
      </c>
      <c r="H35" s="554">
        <v>146</v>
      </c>
      <c r="I35" s="554">
        <v>2</v>
      </c>
      <c r="J35" s="554">
        <v>295291</v>
      </c>
      <c r="K35" s="27">
        <v>19423</v>
      </c>
      <c r="L35" s="27">
        <v>3320</v>
      </c>
      <c r="M35" s="27">
        <v>297548</v>
      </c>
      <c r="N35" s="27">
        <v>360864.3</v>
      </c>
      <c r="O35" s="27">
        <v>30152.399999999998</v>
      </c>
      <c r="P35" s="28"/>
      <c r="Q35" s="29" t="s">
        <v>174</v>
      </c>
      <c r="R35" s="29" t="s">
        <v>177</v>
      </c>
      <c r="S35" s="29" t="s">
        <v>178</v>
      </c>
      <c r="U35" s="13">
        <v>297548</v>
      </c>
      <c r="V35" s="30">
        <v>0</v>
      </c>
      <c r="Z35" s="1"/>
      <c r="AA35" s="1"/>
      <c r="AB35" s="1"/>
    </row>
    <row r="36" spans="1:28" ht="14.4" x14ac:dyDescent="0.3">
      <c r="A36" s="25" t="s">
        <v>253</v>
      </c>
      <c r="B36" s="26">
        <v>40</v>
      </c>
      <c r="C36" s="25" t="s">
        <v>48</v>
      </c>
      <c r="D36" s="554">
        <v>3</v>
      </c>
      <c r="E36" s="554">
        <v>0</v>
      </c>
      <c r="F36" s="554">
        <v>0</v>
      </c>
      <c r="G36" s="554">
        <v>58</v>
      </c>
      <c r="H36" s="554">
        <v>2</v>
      </c>
      <c r="I36" s="554">
        <v>1</v>
      </c>
      <c r="J36" s="554">
        <v>4964</v>
      </c>
      <c r="K36" s="27">
        <v>278</v>
      </c>
      <c r="L36" s="27">
        <v>31</v>
      </c>
      <c r="M36" s="27">
        <v>5028</v>
      </c>
      <c r="N36" s="27">
        <v>6873.3</v>
      </c>
      <c r="O36" s="27">
        <v>1542.8999999999999</v>
      </c>
      <c r="P36" s="28"/>
      <c r="Q36" s="29" t="s">
        <v>174</v>
      </c>
      <c r="R36" s="29" t="s">
        <v>177</v>
      </c>
      <c r="S36" s="29" t="s">
        <v>178</v>
      </c>
      <c r="U36" s="13">
        <v>5028</v>
      </c>
      <c r="V36" s="30">
        <v>0</v>
      </c>
      <c r="Z36" s="1"/>
      <c r="AA36" s="1"/>
      <c r="AB36" s="1"/>
    </row>
    <row r="37" spans="1:28" ht="14.4" x14ac:dyDescent="0.3">
      <c r="A37" s="25" t="s">
        <v>253</v>
      </c>
      <c r="B37" s="26">
        <v>41</v>
      </c>
      <c r="C37" s="25" t="s">
        <v>55</v>
      </c>
      <c r="D37" s="554">
        <v>8</v>
      </c>
      <c r="E37" s="554">
        <v>0</v>
      </c>
      <c r="F37" s="554">
        <v>2</v>
      </c>
      <c r="G37" s="554">
        <v>1037</v>
      </c>
      <c r="H37" s="554">
        <v>339</v>
      </c>
      <c r="I37" s="554">
        <v>1</v>
      </c>
      <c r="J37" s="554">
        <v>8048.0333479472201</v>
      </c>
      <c r="K37" s="27">
        <v>480</v>
      </c>
      <c r="L37" s="27">
        <v>85</v>
      </c>
      <c r="M37" s="27">
        <v>9435</v>
      </c>
      <c r="N37" s="27">
        <v>9629.9</v>
      </c>
      <c r="O37" s="27">
        <v>4338</v>
      </c>
      <c r="P37" s="28"/>
      <c r="Q37" s="29" t="s">
        <v>174</v>
      </c>
      <c r="R37" s="29" t="s">
        <v>14</v>
      </c>
      <c r="S37" s="29" t="s">
        <v>176</v>
      </c>
      <c r="U37" s="13">
        <v>9435</v>
      </c>
      <c r="V37" s="30">
        <v>0</v>
      </c>
      <c r="Z37" s="1"/>
      <c r="AA37" s="1"/>
      <c r="AB37" s="1"/>
    </row>
    <row r="38" spans="1:28" ht="14.4" x14ac:dyDescent="0.3">
      <c r="A38" s="25" t="s">
        <v>253</v>
      </c>
      <c r="B38" s="26">
        <v>41</v>
      </c>
      <c r="C38" s="25" t="s">
        <v>45</v>
      </c>
      <c r="D38" s="554">
        <v>441</v>
      </c>
      <c r="E38" s="554">
        <v>0</v>
      </c>
      <c r="F38" s="554">
        <v>200</v>
      </c>
      <c r="G38" s="554">
        <v>90007</v>
      </c>
      <c r="H38" s="554">
        <v>27252</v>
      </c>
      <c r="I38" s="554">
        <v>1</v>
      </c>
      <c r="J38" s="554">
        <v>540622.88250434888</v>
      </c>
      <c r="K38" s="27">
        <v>23131</v>
      </c>
      <c r="L38" s="27">
        <v>5658</v>
      </c>
      <c r="M38" s="27">
        <v>658524</v>
      </c>
      <c r="N38" s="27">
        <v>652205.29999999993</v>
      </c>
      <c r="O38" s="27">
        <v>58816.7</v>
      </c>
      <c r="P38" s="28"/>
      <c r="Q38" s="29" t="s">
        <v>174</v>
      </c>
      <c r="R38" s="29" t="s">
        <v>14</v>
      </c>
      <c r="S38" s="29" t="s">
        <v>176</v>
      </c>
      <c r="U38" s="13">
        <v>658524</v>
      </c>
      <c r="V38" s="30">
        <v>0</v>
      </c>
      <c r="Z38" s="1"/>
      <c r="AA38" s="1"/>
      <c r="AB38" s="1"/>
    </row>
    <row r="39" spans="1:28" ht="14.4" x14ac:dyDescent="0.3">
      <c r="A39" s="25" t="s">
        <v>253</v>
      </c>
      <c r="B39" s="26">
        <v>41</v>
      </c>
      <c r="C39" s="26" t="s">
        <v>46</v>
      </c>
      <c r="D39" s="554">
        <v>28</v>
      </c>
      <c r="E39" s="554">
        <v>0</v>
      </c>
      <c r="F39" s="554">
        <v>16</v>
      </c>
      <c r="G39" s="554">
        <v>3928</v>
      </c>
      <c r="H39" s="554">
        <v>1189</v>
      </c>
      <c r="I39" s="554">
        <v>0</v>
      </c>
      <c r="J39" s="554">
        <v>25248.084147703972</v>
      </c>
      <c r="K39" s="27">
        <v>1237</v>
      </c>
      <c r="L39" s="27">
        <v>270</v>
      </c>
      <c r="M39" s="27">
        <v>30409</v>
      </c>
      <c r="N39" s="27">
        <v>71086.100000000006</v>
      </c>
      <c r="O39" s="27">
        <v>8234.4</v>
      </c>
      <c r="P39" s="28"/>
      <c r="Q39" s="29" t="s">
        <v>174</v>
      </c>
      <c r="R39" s="29" t="s">
        <v>14</v>
      </c>
      <c r="S39" s="29" t="s">
        <v>176</v>
      </c>
      <c r="U39" s="13">
        <v>30409</v>
      </c>
      <c r="V39" s="30">
        <v>0</v>
      </c>
      <c r="Z39" s="1"/>
      <c r="AA39" s="1"/>
      <c r="AB39" s="1"/>
    </row>
    <row r="40" spans="1:28" s="39" customFormat="1" ht="14.4" x14ac:dyDescent="0.3">
      <c r="A40" s="25" t="s">
        <v>253</v>
      </c>
      <c r="B40" s="26">
        <v>43</v>
      </c>
      <c r="C40" s="25" t="s">
        <v>47</v>
      </c>
      <c r="D40" s="554">
        <v>281</v>
      </c>
      <c r="E40" s="554">
        <v>0</v>
      </c>
      <c r="F40" s="554">
        <v>25</v>
      </c>
      <c r="G40" s="554">
        <v>7523</v>
      </c>
      <c r="H40" s="554">
        <v>2032</v>
      </c>
      <c r="I40" s="554">
        <v>0</v>
      </c>
      <c r="J40" s="554">
        <v>45470</v>
      </c>
      <c r="K40" s="27">
        <v>1764</v>
      </c>
      <c r="L40" s="27">
        <v>458</v>
      </c>
      <c r="M40" s="27">
        <v>55331</v>
      </c>
      <c r="N40" s="27">
        <v>51076.700000000004</v>
      </c>
      <c r="O40" s="27">
        <v>3434.8</v>
      </c>
      <c r="P40" s="28"/>
      <c r="Q40" s="29" t="s">
        <v>174</v>
      </c>
      <c r="R40" s="29" t="s">
        <v>14</v>
      </c>
      <c r="S40" s="29" t="s">
        <v>176</v>
      </c>
      <c r="U40" s="13">
        <v>55331</v>
      </c>
      <c r="V40" s="30">
        <v>0</v>
      </c>
      <c r="Z40" s="1"/>
      <c r="AA40" s="1"/>
      <c r="AB40" s="1"/>
    </row>
    <row r="41" spans="1:28" s="39" customFormat="1" ht="14.4" x14ac:dyDescent="0.3">
      <c r="A41" s="25" t="s">
        <v>253</v>
      </c>
      <c r="B41" s="26">
        <v>43</v>
      </c>
      <c r="C41" s="25" t="s">
        <v>45</v>
      </c>
      <c r="D41" s="554">
        <v>1078</v>
      </c>
      <c r="E41" s="554">
        <v>0</v>
      </c>
      <c r="F41" s="554">
        <v>77</v>
      </c>
      <c r="G41" s="554">
        <v>27069</v>
      </c>
      <c r="H41" s="554">
        <v>7785</v>
      </c>
      <c r="I41" s="554">
        <v>0</v>
      </c>
      <c r="J41" s="554">
        <v>170063</v>
      </c>
      <c r="K41" s="27">
        <v>8225</v>
      </c>
      <c r="L41" s="27">
        <v>1313</v>
      </c>
      <c r="M41" s="27">
        <v>206072</v>
      </c>
      <c r="N41" s="27">
        <v>257894.19999999998</v>
      </c>
      <c r="O41" s="27">
        <v>20953</v>
      </c>
      <c r="P41" s="28"/>
      <c r="Q41" s="29" t="s">
        <v>174</v>
      </c>
      <c r="R41" s="29" t="s">
        <v>14</v>
      </c>
      <c r="S41" s="29" t="s">
        <v>176</v>
      </c>
      <c r="U41" s="13">
        <v>206072</v>
      </c>
      <c r="V41" s="30">
        <v>0</v>
      </c>
      <c r="Z41" s="1"/>
      <c r="AA41" s="1"/>
      <c r="AB41" s="1"/>
    </row>
    <row r="42" spans="1:28" s="39" customFormat="1" ht="14.4" x14ac:dyDescent="0.3">
      <c r="A42" s="25" t="s">
        <v>253</v>
      </c>
      <c r="B42" s="26">
        <v>44</v>
      </c>
      <c r="C42" s="25" t="s">
        <v>247</v>
      </c>
      <c r="D42" s="554">
        <v>4</v>
      </c>
      <c r="E42" s="554">
        <v>0</v>
      </c>
      <c r="F42" s="554">
        <v>2</v>
      </c>
      <c r="G42" s="554">
        <v>724</v>
      </c>
      <c r="H42" s="554">
        <v>295</v>
      </c>
      <c r="I42" s="554">
        <v>0</v>
      </c>
      <c r="J42" s="554">
        <v>2470</v>
      </c>
      <c r="K42" s="27">
        <v>230</v>
      </c>
      <c r="L42" s="27">
        <v>27</v>
      </c>
      <c r="M42" s="27">
        <v>3495</v>
      </c>
      <c r="N42" s="27">
        <v>68480.099999999991</v>
      </c>
      <c r="O42" s="27">
        <v>2924.5</v>
      </c>
      <c r="P42" s="28"/>
      <c r="Q42" s="29" t="s">
        <v>174</v>
      </c>
      <c r="R42" s="29" t="s">
        <v>14</v>
      </c>
      <c r="S42" s="29" t="s">
        <v>175</v>
      </c>
      <c r="U42" s="13">
        <v>3495</v>
      </c>
      <c r="V42" s="30">
        <v>0</v>
      </c>
      <c r="Z42" s="1"/>
      <c r="AA42" s="1"/>
      <c r="AB42" s="1"/>
    </row>
    <row r="43" spans="1:28" s="39" customFormat="1" ht="14.4" x14ac:dyDescent="0.3">
      <c r="A43" s="25" t="s">
        <v>253</v>
      </c>
      <c r="B43" s="26">
        <v>44</v>
      </c>
      <c r="C43" s="25" t="s">
        <v>45</v>
      </c>
      <c r="D43" s="554">
        <v>361</v>
      </c>
      <c r="E43" s="554">
        <v>0</v>
      </c>
      <c r="F43" s="554">
        <v>91</v>
      </c>
      <c r="G43" s="554">
        <v>37212</v>
      </c>
      <c r="H43" s="554">
        <v>17830</v>
      </c>
      <c r="I43" s="554">
        <v>1</v>
      </c>
      <c r="J43" s="554">
        <v>175941</v>
      </c>
      <c r="K43" s="27">
        <v>8645</v>
      </c>
      <c r="L43" s="27">
        <v>2367</v>
      </c>
      <c r="M43" s="27">
        <v>231436</v>
      </c>
      <c r="N43" s="27">
        <v>306552</v>
      </c>
      <c r="O43" s="27">
        <v>25463.3</v>
      </c>
      <c r="P43" s="28"/>
      <c r="Q43" s="29" t="s">
        <v>174</v>
      </c>
      <c r="R43" s="29" t="s">
        <v>14</v>
      </c>
      <c r="S43" s="29" t="s">
        <v>175</v>
      </c>
      <c r="U43" s="13">
        <v>231436</v>
      </c>
      <c r="V43" s="30">
        <v>0</v>
      </c>
      <c r="Z43" s="1"/>
      <c r="AA43" s="1"/>
      <c r="AB43" s="1"/>
    </row>
    <row r="44" spans="1:28" ht="14.4" x14ac:dyDescent="0.3">
      <c r="A44" s="25" t="s">
        <v>253</v>
      </c>
      <c r="B44" s="26">
        <v>45</v>
      </c>
      <c r="C44" s="25" t="s">
        <v>49</v>
      </c>
      <c r="D44" s="554">
        <v>13</v>
      </c>
      <c r="E44" s="554">
        <v>0</v>
      </c>
      <c r="F44" s="554">
        <v>2</v>
      </c>
      <c r="G44" s="554">
        <v>1207</v>
      </c>
      <c r="H44" s="554">
        <v>111</v>
      </c>
      <c r="I44" s="554">
        <v>1</v>
      </c>
      <c r="J44" s="554">
        <v>118845</v>
      </c>
      <c r="K44" s="27">
        <v>6034</v>
      </c>
      <c r="L44" s="27">
        <v>890</v>
      </c>
      <c r="M44" s="27">
        <v>120179</v>
      </c>
      <c r="N44" s="27">
        <v>268413</v>
      </c>
      <c r="O44" s="27">
        <v>20443.3</v>
      </c>
      <c r="P44" s="28"/>
      <c r="Q44" s="29" t="s">
        <v>174</v>
      </c>
      <c r="R44" s="29" t="s">
        <v>177</v>
      </c>
      <c r="S44" s="29" t="s">
        <v>178</v>
      </c>
      <c r="U44" s="13">
        <v>120179</v>
      </c>
      <c r="V44" s="30">
        <v>0</v>
      </c>
      <c r="Z44" s="1"/>
      <c r="AA44" s="1"/>
      <c r="AB44" s="1"/>
    </row>
    <row r="45" spans="1:28" ht="14.4" x14ac:dyDescent="0.3">
      <c r="A45" s="25" t="s">
        <v>253</v>
      </c>
      <c r="B45" s="26">
        <v>45</v>
      </c>
      <c r="C45" s="25" t="s">
        <v>45</v>
      </c>
      <c r="D45" s="554">
        <v>6</v>
      </c>
      <c r="E45" s="554">
        <v>0</v>
      </c>
      <c r="F45" s="554">
        <v>3</v>
      </c>
      <c r="G45" s="554">
        <v>1067</v>
      </c>
      <c r="H45" s="554">
        <v>301</v>
      </c>
      <c r="I45" s="554">
        <v>0</v>
      </c>
      <c r="J45" s="554">
        <v>115599</v>
      </c>
      <c r="K45" s="27">
        <v>5084</v>
      </c>
      <c r="L45" s="27">
        <v>1945</v>
      </c>
      <c r="M45" s="27">
        <v>116976</v>
      </c>
      <c r="N45" s="27">
        <v>189665.2</v>
      </c>
      <c r="O45" s="27">
        <v>18299.8</v>
      </c>
      <c r="P45" s="28"/>
      <c r="Q45" s="29" t="s">
        <v>174</v>
      </c>
      <c r="R45" s="29" t="s">
        <v>177</v>
      </c>
      <c r="S45" s="29" t="s">
        <v>178</v>
      </c>
      <c r="U45" s="13">
        <v>116976</v>
      </c>
      <c r="V45" s="30">
        <v>0</v>
      </c>
      <c r="Z45" s="1"/>
      <c r="AA45" s="1"/>
      <c r="AB45" s="1"/>
    </row>
    <row r="46" spans="1:28" ht="14.4" x14ac:dyDescent="0.3">
      <c r="A46" s="25" t="s">
        <v>253</v>
      </c>
      <c r="B46" s="26">
        <v>45</v>
      </c>
      <c r="C46" s="25" t="s">
        <v>48</v>
      </c>
      <c r="D46" s="554">
        <v>3</v>
      </c>
      <c r="E46" s="554">
        <v>0</v>
      </c>
      <c r="F46" s="554">
        <v>2</v>
      </c>
      <c r="G46" s="554">
        <v>916</v>
      </c>
      <c r="H46" s="554">
        <v>89</v>
      </c>
      <c r="I46" s="554">
        <v>1</v>
      </c>
      <c r="J46" s="554">
        <v>101217</v>
      </c>
      <c r="K46" s="27">
        <v>4555</v>
      </c>
      <c r="L46" s="27">
        <v>615</v>
      </c>
      <c r="M46" s="27">
        <v>102228</v>
      </c>
      <c r="N46" s="27">
        <v>133762.4</v>
      </c>
      <c r="O46" s="27">
        <v>11504.9</v>
      </c>
      <c r="P46" s="28"/>
      <c r="Q46" s="29" t="s">
        <v>174</v>
      </c>
      <c r="R46" s="29" t="s">
        <v>177</v>
      </c>
      <c r="S46" s="29" t="s">
        <v>178</v>
      </c>
      <c r="U46" s="13">
        <v>102228</v>
      </c>
      <c r="V46" s="30">
        <v>0</v>
      </c>
      <c r="Z46" s="1"/>
      <c r="AA46" s="1"/>
      <c r="AB46" s="1"/>
    </row>
    <row r="47" spans="1:28" ht="14.4" x14ac:dyDescent="0.3">
      <c r="A47" s="25" t="s">
        <v>253</v>
      </c>
      <c r="B47" s="26">
        <v>48</v>
      </c>
      <c r="C47" s="25" t="s">
        <v>45</v>
      </c>
      <c r="D47" s="554">
        <v>1</v>
      </c>
      <c r="E47" s="554">
        <v>0</v>
      </c>
      <c r="F47" s="554">
        <v>0</v>
      </c>
      <c r="G47" s="554">
        <v>151</v>
      </c>
      <c r="H47" s="554">
        <v>9</v>
      </c>
      <c r="I47" s="554">
        <v>0</v>
      </c>
      <c r="J47" s="554">
        <v>7263</v>
      </c>
      <c r="K47" s="27">
        <v>298</v>
      </c>
      <c r="L47" s="27">
        <v>37</v>
      </c>
      <c r="M47" s="27">
        <v>7424</v>
      </c>
      <c r="N47" s="27">
        <v>19868.7</v>
      </c>
      <c r="O47" s="27">
        <v>1530</v>
      </c>
      <c r="P47" s="28"/>
      <c r="Q47" s="29" t="s">
        <v>174</v>
      </c>
      <c r="R47" s="29" t="s">
        <v>177</v>
      </c>
      <c r="S47" s="29" t="s">
        <v>178</v>
      </c>
      <c r="U47" s="13">
        <v>7424</v>
      </c>
      <c r="V47" s="30">
        <v>0</v>
      </c>
      <c r="Z47" s="1"/>
      <c r="AA47" s="1"/>
      <c r="AB47" s="1"/>
    </row>
    <row r="48" spans="1:28" ht="14.4" x14ac:dyDescent="0.3">
      <c r="A48" s="25" t="s">
        <v>253</v>
      </c>
      <c r="B48" s="26">
        <v>48</v>
      </c>
      <c r="C48" s="25" t="s">
        <v>48</v>
      </c>
      <c r="D48" s="554">
        <v>6</v>
      </c>
      <c r="E48" s="554">
        <v>0</v>
      </c>
      <c r="F48" s="554">
        <v>0</v>
      </c>
      <c r="G48" s="554">
        <v>764</v>
      </c>
      <c r="H48" s="554">
        <v>51</v>
      </c>
      <c r="I48" s="554">
        <v>1</v>
      </c>
      <c r="J48" s="554">
        <v>40481</v>
      </c>
      <c r="K48" s="27">
        <v>1330</v>
      </c>
      <c r="L48" s="27">
        <v>164</v>
      </c>
      <c r="M48" s="27">
        <v>41303</v>
      </c>
      <c r="N48" s="27">
        <v>175206.30000000002</v>
      </c>
      <c r="O48" s="27">
        <v>16677</v>
      </c>
      <c r="P48" s="28"/>
      <c r="Q48" s="29" t="s">
        <v>174</v>
      </c>
      <c r="R48" s="29" t="s">
        <v>177</v>
      </c>
      <c r="S48" s="29" t="s">
        <v>178</v>
      </c>
      <c r="U48" s="13">
        <v>41303</v>
      </c>
      <c r="V48" s="30">
        <v>0</v>
      </c>
      <c r="Z48" s="1"/>
      <c r="AA48" s="1"/>
      <c r="AB48" s="1"/>
    </row>
    <row r="49" spans="1:28" ht="14.4" x14ac:dyDescent="0.3">
      <c r="A49" s="25" t="s">
        <v>253</v>
      </c>
      <c r="B49" s="26">
        <v>50</v>
      </c>
      <c r="C49" s="25" t="s">
        <v>47</v>
      </c>
      <c r="D49" s="554">
        <v>161</v>
      </c>
      <c r="E49" s="554">
        <v>0</v>
      </c>
      <c r="F49" s="554">
        <v>13</v>
      </c>
      <c r="G49" s="554">
        <v>5665</v>
      </c>
      <c r="H49" s="554">
        <v>1797</v>
      </c>
      <c r="I49" s="554">
        <v>0</v>
      </c>
      <c r="J49" s="554">
        <v>29900</v>
      </c>
      <c r="K49" s="27">
        <v>1528</v>
      </c>
      <c r="L49" s="27">
        <v>499</v>
      </c>
      <c r="M49" s="27">
        <v>37537</v>
      </c>
      <c r="N49" s="27">
        <v>103697</v>
      </c>
      <c r="O49" s="27">
        <v>6632.9000000000005</v>
      </c>
      <c r="P49" s="28"/>
      <c r="Q49" s="29" t="s">
        <v>174</v>
      </c>
      <c r="R49" s="29" t="s">
        <v>14</v>
      </c>
      <c r="S49" s="29" t="s">
        <v>175</v>
      </c>
      <c r="U49" s="13">
        <v>37537</v>
      </c>
      <c r="V49" s="30">
        <v>0</v>
      </c>
      <c r="Z49" s="1"/>
      <c r="AA49" s="1"/>
      <c r="AB49" s="1"/>
    </row>
    <row r="50" spans="1:28" ht="14.4" x14ac:dyDescent="0.3">
      <c r="A50" s="25" t="s">
        <v>253</v>
      </c>
      <c r="B50" s="26">
        <v>50</v>
      </c>
      <c r="C50" s="25" t="s">
        <v>45</v>
      </c>
      <c r="D50" s="554">
        <v>1392</v>
      </c>
      <c r="E50" s="554">
        <v>0</v>
      </c>
      <c r="F50" s="554">
        <v>231</v>
      </c>
      <c r="G50" s="554">
        <v>70915</v>
      </c>
      <c r="H50" s="554">
        <v>29209</v>
      </c>
      <c r="I50" s="554">
        <v>11</v>
      </c>
      <c r="J50" s="554">
        <v>439759</v>
      </c>
      <c r="K50" s="27">
        <v>19007</v>
      </c>
      <c r="L50" s="27">
        <v>6014</v>
      </c>
      <c r="M50" s="27">
        <v>541517</v>
      </c>
      <c r="N50" s="27">
        <v>557655.60000000009</v>
      </c>
      <c r="O50" s="27">
        <v>50102.000000000007</v>
      </c>
      <c r="P50" s="28"/>
      <c r="Q50" s="29" t="s">
        <v>174</v>
      </c>
      <c r="R50" s="29" t="s">
        <v>14</v>
      </c>
      <c r="S50" s="29" t="s">
        <v>175</v>
      </c>
      <c r="U50" s="13">
        <v>541517</v>
      </c>
      <c r="V50" s="30">
        <v>0</v>
      </c>
      <c r="Z50" s="1"/>
      <c r="AA50" s="1"/>
      <c r="AB50" s="1"/>
    </row>
    <row r="51" spans="1:28" ht="14.4" x14ac:dyDescent="0.3">
      <c r="A51" s="25" t="s">
        <v>253</v>
      </c>
      <c r="B51" s="26">
        <v>50</v>
      </c>
      <c r="C51" s="25" t="s">
        <v>46</v>
      </c>
      <c r="D51" s="554">
        <v>18</v>
      </c>
      <c r="E51" s="554">
        <v>0</v>
      </c>
      <c r="F51" s="554">
        <v>7</v>
      </c>
      <c r="G51" s="554">
        <v>4273</v>
      </c>
      <c r="H51" s="554">
        <v>1197</v>
      </c>
      <c r="I51" s="554">
        <v>0</v>
      </c>
      <c r="J51" s="554">
        <v>21375</v>
      </c>
      <c r="K51" s="27">
        <v>1261</v>
      </c>
      <c r="L51" s="27">
        <v>188</v>
      </c>
      <c r="M51" s="27">
        <v>26870</v>
      </c>
      <c r="N51" s="27">
        <v>43067.600000000006</v>
      </c>
      <c r="O51" s="27">
        <v>5923.6</v>
      </c>
      <c r="P51" s="28"/>
      <c r="Q51" s="29" t="s">
        <v>174</v>
      </c>
      <c r="R51" s="29" t="s">
        <v>14</v>
      </c>
      <c r="S51" s="29" t="s">
        <v>175</v>
      </c>
      <c r="U51" s="13">
        <v>26870</v>
      </c>
      <c r="V51" s="30">
        <v>0</v>
      </c>
    </row>
    <row r="52" spans="1:28" ht="14.4" x14ac:dyDescent="0.3">
      <c r="A52" s="25" t="s">
        <v>253</v>
      </c>
      <c r="B52" s="26">
        <v>51</v>
      </c>
      <c r="C52" s="25" t="s">
        <v>47</v>
      </c>
      <c r="D52" s="554">
        <v>137</v>
      </c>
      <c r="E52" s="554">
        <v>0</v>
      </c>
      <c r="F52" s="554">
        <v>20</v>
      </c>
      <c r="G52" s="554">
        <v>11590</v>
      </c>
      <c r="H52" s="554">
        <v>4162</v>
      </c>
      <c r="I52" s="554">
        <v>0</v>
      </c>
      <c r="J52" s="554">
        <v>60350</v>
      </c>
      <c r="K52" s="27">
        <v>2973</v>
      </c>
      <c r="L52" s="27">
        <v>544</v>
      </c>
      <c r="M52" s="27">
        <v>76259</v>
      </c>
      <c r="N52" s="27">
        <v>131578.69999999998</v>
      </c>
      <c r="O52" s="27">
        <v>7600.2000000000007</v>
      </c>
      <c r="P52" s="28"/>
      <c r="Q52" s="29" t="s">
        <v>174</v>
      </c>
      <c r="R52" s="29" t="s">
        <v>14</v>
      </c>
      <c r="S52" s="29" t="s">
        <v>176</v>
      </c>
      <c r="U52" s="13">
        <v>76259</v>
      </c>
      <c r="V52" s="30">
        <v>0</v>
      </c>
    </row>
    <row r="53" spans="1:28" ht="13.5" customHeight="1" x14ac:dyDescent="0.3">
      <c r="A53" s="25" t="s">
        <v>253</v>
      </c>
      <c r="B53" s="26">
        <v>51</v>
      </c>
      <c r="C53" s="25" t="s">
        <v>107</v>
      </c>
      <c r="D53" s="27">
        <v>63</v>
      </c>
      <c r="E53" s="27">
        <v>0</v>
      </c>
      <c r="F53" s="27">
        <v>6</v>
      </c>
      <c r="G53" s="27">
        <v>3171</v>
      </c>
      <c r="H53" s="27">
        <v>1372</v>
      </c>
      <c r="I53" s="27">
        <v>0</v>
      </c>
      <c r="J53" s="27">
        <v>19053</v>
      </c>
      <c r="K53" s="27">
        <v>792</v>
      </c>
      <c r="L53" s="27">
        <v>200</v>
      </c>
      <c r="M53" s="27">
        <v>23665</v>
      </c>
      <c r="N53" s="27">
        <v>67249.5</v>
      </c>
      <c r="O53" s="27">
        <v>5074.5</v>
      </c>
      <c r="P53" s="28"/>
      <c r="Q53" s="29" t="s">
        <v>174</v>
      </c>
      <c r="R53" s="29" t="s">
        <v>14</v>
      </c>
      <c r="S53" s="29" t="s">
        <v>176</v>
      </c>
      <c r="U53" s="13">
        <v>23665</v>
      </c>
      <c r="V53" s="30">
        <v>0</v>
      </c>
    </row>
    <row r="54" spans="1:28" ht="13.5" customHeight="1" x14ac:dyDescent="0.3">
      <c r="A54" s="25" t="s">
        <v>253</v>
      </c>
      <c r="B54" s="26">
        <v>51</v>
      </c>
      <c r="C54" s="25" t="s">
        <v>45</v>
      </c>
      <c r="D54" s="27">
        <v>385</v>
      </c>
      <c r="E54" s="27">
        <v>0</v>
      </c>
      <c r="F54" s="27">
        <v>62</v>
      </c>
      <c r="G54" s="27">
        <v>29580</v>
      </c>
      <c r="H54" s="27">
        <v>10310</v>
      </c>
      <c r="I54" s="27">
        <v>3</v>
      </c>
      <c r="J54" s="27">
        <v>165942</v>
      </c>
      <c r="K54" s="27">
        <v>6763</v>
      </c>
      <c r="L54" s="27">
        <v>1003</v>
      </c>
      <c r="M54" s="27">
        <v>206282</v>
      </c>
      <c r="N54" s="27">
        <v>227287.9</v>
      </c>
      <c r="O54" s="27">
        <v>18278.5</v>
      </c>
      <c r="P54" s="28"/>
      <c r="Q54" s="29" t="s">
        <v>174</v>
      </c>
      <c r="R54" s="29" t="s">
        <v>14</v>
      </c>
      <c r="S54" s="29" t="s">
        <v>176</v>
      </c>
      <c r="U54" s="13">
        <v>206282</v>
      </c>
      <c r="V54" s="30">
        <v>0</v>
      </c>
    </row>
    <row r="55" spans="1:28" ht="14.4" x14ac:dyDescent="0.3">
      <c r="A55" s="25" t="s">
        <v>253</v>
      </c>
      <c r="B55" s="26">
        <v>52</v>
      </c>
      <c r="C55" s="25" t="s">
        <v>45</v>
      </c>
      <c r="D55" s="27">
        <v>124</v>
      </c>
      <c r="E55" s="27">
        <v>0</v>
      </c>
      <c r="F55" s="27">
        <v>18</v>
      </c>
      <c r="G55" s="27">
        <v>8223</v>
      </c>
      <c r="H55" s="27">
        <v>2431</v>
      </c>
      <c r="I55" s="27">
        <v>0</v>
      </c>
      <c r="J55" s="27">
        <v>49496</v>
      </c>
      <c r="K55" s="27">
        <v>2127</v>
      </c>
      <c r="L55" s="27">
        <v>563</v>
      </c>
      <c r="M55" s="27">
        <v>60292</v>
      </c>
      <c r="N55" s="27">
        <v>170905.60000000001</v>
      </c>
      <c r="O55" s="27">
        <v>13858.499999999998</v>
      </c>
      <c r="P55" s="28"/>
      <c r="Q55" s="29" t="s">
        <v>174</v>
      </c>
      <c r="R55" s="29" t="s">
        <v>14</v>
      </c>
      <c r="S55" s="29" t="s">
        <v>175</v>
      </c>
      <c r="U55" s="13">
        <v>60292</v>
      </c>
      <c r="V55" s="30">
        <v>0</v>
      </c>
    </row>
    <row r="56" spans="1:28" ht="14.4" x14ac:dyDescent="0.3">
      <c r="A56" s="25" t="s">
        <v>253</v>
      </c>
      <c r="B56" s="26">
        <v>56</v>
      </c>
      <c r="C56" s="25" t="s">
        <v>51</v>
      </c>
      <c r="D56" s="27">
        <v>0</v>
      </c>
      <c r="E56" s="27">
        <v>0</v>
      </c>
      <c r="F56" s="27">
        <v>0</v>
      </c>
      <c r="G56" s="27">
        <v>43</v>
      </c>
      <c r="H56" s="27">
        <v>0</v>
      </c>
      <c r="I56" s="27">
        <v>0</v>
      </c>
      <c r="J56" s="27">
        <v>1311.027559847113</v>
      </c>
      <c r="K56" s="27">
        <v>121</v>
      </c>
      <c r="L56" s="27">
        <v>26</v>
      </c>
      <c r="M56" s="27">
        <v>1354</v>
      </c>
      <c r="N56" s="27">
        <v>10696.6</v>
      </c>
      <c r="O56" s="27">
        <v>1138.8</v>
      </c>
      <c r="P56" s="28"/>
      <c r="Q56" s="29" t="s">
        <v>174</v>
      </c>
      <c r="R56" s="29" t="s">
        <v>177</v>
      </c>
      <c r="S56" s="29" t="s">
        <v>178</v>
      </c>
      <c r="U56" s="13">
        <v>1354</v>
      </c>
      <c r="V56" s="30">
        <v>0</v>
      </c>
    </row>
    <row r="57" spans="1:28" ht="14.4" x14ac:dyDescent="0.3">
      <c r="A57" s="25" t="s">
        <v>253</v>
      </c>
      <c r="B57" s="26">
        <v>56</v>
      </c>
      <c r="C57" s="25" t="s">
        <v>50</v>
      </c>
      <c r="D57" s="27">
        <v>2</v>
      </c>
      <c r="E57" s="27">
        <v>0</v>
      </c>
      <c r="F57" s="27">
        <v>0</v>
      </c>
      <c r="G57" s="27">
        <v>507</v>
      </c>
      <c r="H57" s="27">
        <v>14</v>
      </c>
      <c r="I57" s="27">
        <v>0</v>
      </c>
      <c r="J57" s="27">
        <v>12896.319050492861</v>
      </c>
      <c r="K57" s="27">
        <v>469</v>
      </c>
      <c r="L57" s="27">
        <v>203</v>
      </c>
      <c r="M57" s="27">
        <v>13419</v>
      </c>
      <c r="N57" s="27">
        <v>29518.800000000003</v>
      </c>
      <c r="O57" s="27">
        <v>2331.1999999999998</v>
      </c>
      <c r="P57" s="28"/>
      <c r="Q57" s="29" t="s">
        <v>174</v>
      </c>
      <c r="R57" s="29" t="s">
        <v>177</v>
      </c>
      <c r="S57" s="29" t="s">
        <v>178</v>
      </c>
      <c r="U57" s="13">
        <v>13419</v>
      </c>
      <c r="V57" s="30">
        <v>0</v>
      </c>
    </row>
    <row r="58" spans="1:28" ht="14.4" x14ac:dyDescent="0.3">
      <c r="A58" s="25" t="s">
        <v>253</v>
      </c>
      <c r="B58" s="26">
        <v>56</v>
      </c>
      <c r="C58" s="25" t="s">
        <v>45</v>
      </c>
      <c r="D58" s="27">
        <v>3</v>
      </c>
      <c r="E58" s="27">
        <v>0</v>
      </c>
      <c r="F58" s="27">
        <v>1</v>
      </c>
      <c r="G58" s="27">
        <v>303</v>
      </c>
      <c r="H58" s="27">
        <v>19</v>
      </c>
      <c r="I58" s="27">
        <v>0</v>
      </c>
      <c r="J58" s="27">
        <v>9030.1832629249657</v>
      </c>
      <c r="K58" s="27">
        <v>418</v>
      </c>
      <c r="L58" s="27">
        <v>66</v>
      </c>
      <c r="M58" s="27">
        <v>9356</v>
      </c>
      <c r="N58" s="27">
        <v>39333.5</v>
      </c>
      <c r="O58" s="27">
        <v>7700.0999999999995</v>
      </c>
      <c r="P58" s="28"/>
      <c r="Q58" s="29" t="s">
        <v>174</v>
      </c>
      <c r="R58" s="29" t="s">
        <v>177</v>
      </c>
      <c r="S58" s="29" t="s">
        <v>178</v>
      </c>
      <c r="U58" s="13">
        <v>9356</v>
      </c>
      <c r="V58" s="30">
        <v>0</v>
      </c>
    </row>
    <row r="59" spans="1:28" ht="14.4" x14ac:dyDescent="0.3">
      <c r="A59" s="25" t="s">
        <v>253</v>
      </c>
      <c r="B59" s="26">
        <v>56</v>
      </c>
      <c r="C59" s="25" t="s">
        <v>48</v>
      </c>
      <c r="D59" s="27">
        <v>15</v>
      </c>
      <c r="E59" s="27">
        <v>0</v>
      </c>
      <c r="F59" s="27">
        <v>4</v>
      </c>
      <c r="G59" s="27">
        <v>3336</v>
      </c>
      <c r="H59" s="27">
        <v>104</v>
      </c>
      <c r="I59" s="27">
        <v>1</v>
      </c>
      <c r="J59" s="27">
        <v>105263.4701267351</v>
      </c>
      <c r="K59" s="27">
        <v>5221</v>
      </c>
      <c r="L59" s="27">
        <v>708</v>
      </c>
      <c r="M59" s="27">
        <v>108723</v>
      </c>
      <c r="N59" s="27">
        <v>187480.7</v>
      </c>
      <c r="O59" s="27">
        <v>16266.199999999999</v>
      </c>
      <c r="P59" s="28"/>
      <c r="Q59" s="29" t="s">
        <v>174</v>
      </c>
      <c r="R59" s="29" t="s">
        <v>177</v>
      </c>
      <c r="S59" s="29" t="s">
        <v>178</v>
      </c>
      <c r="U59" s="13">
        <v>108723</v>
      </c>
      <c r="V59" s="30">
        <v>0</v>
      </c>
    </row>
    <row r="60" spans="1:28" ht="14.4" x14ac:dyDescent="0.3">
      <c r="A60" s="25" t="s">
        <v>253</v>
      </c>
      <c r="B60" s="26">
        <v>59</v>
      </c>
      <c r="C60" s="25" t="s">
        <v>47</v>
      </c>
      <c r="D60" s="27">
        <v>71</v>
      </c>
      <c r="E60" s="27">
        <v>0</v>
      </c>
      <c r="F60" s="27">
        <v>41</v>
      </c>
      <c r="G60" s="27">
        <v>13774</v>
      </c>
      <c r="H60" s="27">
        <v>5450</v>
      </c>
      <c r="I60" s="27">
        <v>2</v>
      </c>
      <c r="J60" s="27">
        <v>115255</v>
      </c>
      <c r="K60" s="27">
        <v>4308</v>
      </c>
      <c r="L60" s="27">
        <v>1389</v>
      </c>
      <c r="M60" s="27">
        <v>134593</v>
      </c>
      <c r="N60" s="27">
        <v>192846.3</v>
      </c>
      <c r="O60" s="27">
        <v>15818.4</v>
      </c>
      <c r="P60" s="28"/>
      <c r="Q60" s="29" t="s">
        <v>174</v>
      </c>
      <c r="R60" s="29" t="s">
        <v>14</v>
      </c>
      <c r="S60" s="29" t="s">
        <v>176</v>
      </c>
      <c r="U60" s="13">
        <v>134593</v>
      </c>
      <c r="V60" s="30">
        <v>0</v>
      </c>
    </row>
    <row r="61" spans="1:28" ht="14.4" x14ac:dyDescent="0.3">
      <c r="A61" s="25" t="s">
        <v>253</v>
      </c>
      <c r="B61" s="26">
        <v>59</v>
      </c>
      <c r="C61" s="25" t="s">
        <v>45</v>
      </c>
      <c r="D61" s="27">
        <v>64</v>
      </c>
      <c r="E61" s="27">
        <v>0</v>
      </c>
      <c r="F61" s="27">
        <v>22</v>
      </c>
      <c r="G61" s="27">
        <v>7465</v>
      </c>
      <c r="H61" s="27">
        <v>2866</v>
      </c>
      <c r="I61" s="27">
        <v>0</v>
      </c>
      <c r="J61" s="27">
        <v>63915</v>
      </c>
      <c r="K61" s="27">
        <v>2969</v>
      </c>
      <c r="L61" s="27">
        <v>446</v>
      </c>
      <c r="M61" s="27">
        <v>74332</v>
      </c>
      <c r="N61" s="27">
        <v>105127.5</v>
      </c>
      <c r="O61" s="27">
        <v>10599.4</v>
      </c>
      <c r="P61" s="28"/>
      <c r="Q61" s="29" t="s">
        <v>174</v>
      </c>
      <c r="R61" s="29" t="s">
        <v>14</v>
      </c>
      <c r="S61" s="29" t="s">
        <v>176</v>
      </c>
      <c r="U61" s="13">
        <v>74332</v>
      </c>
      <c r="V61" s="30">
        <v>0</v>
      </c>
    </row>
    <row r="62" spans="1:28" ht="14.4" x14ac:dyDescent="0.3">
      <c r="A62" s="25" t="s">
        <v>253</v>
      </c>
      <c r="B62" s="26">
        <v>60</v>
      </c>
      <c r="C62" s="25" t="s">
        <v>47</v>
      </c>
      <c r="D62" s="27">
        <v>1270</v>
      </c>
      <c r="E62" s="27">
        <v>0</v>
      </c>
      <c r="F62" s="27">
        <v>41</v>
      </c>
      <c r="G62" s="27">
        <v>12835</v>
      </c>
      <c r="H62" s="27">
        <v>4490</v>
      </c>
      <c r="I62" s="27">
        <v>1</v>
      </c>
      <c r="J62" s="27">
        <v>52402</v>
      </c>
      <c r="K62" s="27">
        <v>3037</v>
      </c>
      <c r="L62" s="27">
        <v>836</v>
      </c>
      <c r="M62" s="27">
        <v>71039</v>
      </c>
      <c r="N62" s="27">
        <v>80556.800000000003</v>
      </c>
      <c r="O62" s="27">
        <v>7772.2000000000007</v>
      </c>
      <c r="P62" s="28"/>
      <c r="Q62" s="29" t="s">
        <v>174</v>
      </c>
      <c r="R62" s="29" t="s">
        <v>14</v>
      </c>
      <c r="S62" s="29" t="s">
        <v>175</v>
      </c>
      <c r="U62" s="13">
        <v>71039</v>
      </c>
      <c r="V62" s="30">
        <v>0</v>
      </c>
    </row>
    <row r="63" spans="1:28" ht="14.4" x14ac:dyDescent="0.3">
      <c r="A63" s="25" t="s">
        <v>253</v>
      </c>
      <c r="B63" s="26">
        <v>60</v>
      </c>
      <c r="C63" s="25" t="s">
        <v>45</v>
      </c>
      <c r="D63" s="27">
        <v>4421</v>
      </c>
      <c r="E63" s="27">
        <v>0</v>
      </c>
      <c r="F63" s="27">
        <v>140</v>
      </c>
      <c r="G63" s="27">
        <v>34501</v>
      </c>
      <c r="H63" s="27">
        <v>11012</v>
      </c>
      <c r="I63" s="27">
        <v>4</v>
      </c>
      <c r="J63" s="27">
        <v>137190</v>
      </c>
      <c r="K63" s="27">
        <v>5837</v>
      </c>
      <c r="L63" s="27">
        <v>2486</v>
      </c>
      <c r="M63" s="27">
        <v>187268</v>
      </c>
      <c r="N63" s="27">
        <v>178329.3</v>
      </c>
      <c r="O63" s="27">
        <v>17429.199999999997</v>
      </c>
      <c r="P63" s="28"/>
      <c r="Q63" s="29" t="s">
        <v>174</v>
      </c>
      <c r="R63" s="29" t="s">
        <v>14</v>
      </c>
      <c r="S63" s="29" t="s">
        <v>175</v>
      </c>
      <c r="U63" s="13">
        <v>187268</v>
      </c>
      <c r="V63" s="30">
        <v>0</v>
      </c>
    </row>
    <row r="64" spans="1:28" ht="14.4" x14ac:dyDescent="0.3">
      <c r="A64" s="25" t="s">
        <v>253</v>
      </c>
      <c r="B64" s="26">
        <v>61</v>
      </c>
      <c r="C64" s="25" t="s">
        <v>49</v>
      </c>
      <c r="D64" s="27">
        <v>13</v>
      </c>
      <c r="E64" s="27">
        <v>0</v>
      </c>
      <c r="F64" s="27">
        <v>3</v>
      </c>
      <c r="G64" s="27">
        <v>701</v>
      </c>
      <c r="H64" s="27">
        <v>85</v>
      </c>
      <c r="I64" s="27">
        <v>1</v>
      </c>
      <c r="J64" s="27">
        <v>188859.0240763342</v>
      </c>
      <c r="K64" s="27">
        <v>10625.230555863749</v>
      </c>
      <c r="L64" s="27">
        <v>1620</v>
      </c>
      <c r="M64" s="27">
        <v>189662</v>
      </c>
      <c r="N64" s="27">
        <v>312045.7</v>
      </c>
      <c r="O64" s="27">
        <v>25259.200000000001</v>
      </c>
      <c r="P64" s="28"/>
      <c r="Q64" s="29" t="s">
        <v>174</v>
      </c>
      <c r="R64" s="29" t="s">
        <v>177</v>
      </c>
      <c r="S64" s="29" t="s">
        <v>178</v>
      </c>
      <c r="U64" s="13">
        <v>189662</v>
      </c>
      <c r="V64" s="30">
        <v>0</v>
      </c>
    </row>
    <row r="65" spans="1:22" ht="14.4" x14ac:dyDescent="0.3">
      <c r="A65" s="25" t="s">
        <v>253</v>
      </c>
      <c r="B65" s="26">
        <v>61</v>
      </c>
      <c r="C65" s="25" t="s">
        <v>45</v>
      </c>
      <c r="D65" s="27">
        <v>12</v>
      </c>
      <c r="E65" s="27">
        <v>0</v>
      </c>
      <c r="F65" s="27">
        <v>5</v>
      </c>
      <c r="G65" s="27">
        <v>836</v>
      </c>
      <c r="H65" s="27">
        <v>274</v>
      </c>
      <c r="I65" s="27">
        <v>0</v>
      </c>
      <c r="J65" s="27">
        <v>166798.9578830578</v>
      </c>
      <c r="K65" s="27">
        <v>7869.0851658715192</v>
      </c>
      <c r="L65" s="27">
        <v>1628</v>
      </c>
      <c r="M65" s="27">
        <v>167926</v>
      </c>
      <c r="N65" s="27">
        <v>269307.99999999994</v>
      </c>
      <c r="O65" s="27">
        <v>21992</v>
      </c>
      <c r="P65" s="28"/>
      <c r="Q65" s="29" t="s">
        <v>174</v>
      </c>
      <c r="R65" s="29" t="s">
        <v>177</v>
      </c>
      <c r="S65" s="29" t="s">
        <v>178</v>
      </c>
      <c r="U65" s="13">
        <v>167926</v>
      </c>
      <c r="V65" s="30">
        <v>0</v>
      </c>
    </row>
    <row r="66" spans="1:22" ht="14.4" x14ac:dyDescent="0.3">
      <c r="A66" s="25" t="s">
        <v>253</v>
      </c>
      <c r="B66" s="26">
        <v>61</v>
      </c>
      <c r="C66" s="25" t="s">
        <v>48</v>
      </c>
      <c r="D66" s="27">
        <v>9</v>
      </c>
      <c r="E66" s="27">
        <v>0</v>
      </c>
      <c r="F66" s="27">
        <v>4</v>
      </c>
      <c r="G66" s="27">
        <v>457</v>
      </c>
      <c r="H66" s="27">
        <v>56</v>
      </c>
      <c r="I66" s="27">
        <v>1</v>
      </c>
      <c r="J66" s="27">
        <v>104714.018040608</v>
      </c>
      <c r="K66" s="27">
        <v>4724.6842782647291</v>
      </c>
      <c r="L66" s="27">
        <v>860</v>
      </c>
      <c r="M66" s="27">
        <v>105241</v>
      </c>
      <c r="N66" s="27">
        <v>148539.70000000001</v>
      </c>
      <c r="O66" s="27">
        <v>11652.6</v>
      </c>
      <c r="P66" s="28"/>
      <c r="Q66" s="29" t="s">
        <v>174</v>
      </c>
      <c r="R66" s="29" t="s">
        <v>177</v>
      </c>
      <c r="S66" s="29" t="s">
        <v>178</v>
      </c>
      <c r="U66" s="13">
        <v>105241</v>
      </c>
      <c r="V66" s="30">
        <v>0</v>
      </c>
    </row>
    <row r="67" spans="1:22" ht="14.4" x14ac:dyDescent="0.3">
      <c r="A67" s="25" t="s">
        <v>253</v>
      </c>
      <c r="B67" s="26">
        <v>62</v>
      </c>
      <c r="C67" s="25" t="s">
        <v>48</v>
      </c>
      <c r="D67" s="27">
        <v>12</v>
      </c>
      <c r="E67" s="27">
        <v>0</v>
      </c>
      <c r="F67" s="27">
        <v>1</v>
      </c>
      <c r="G67" s="27">
        <v>1186</v>
      </c>
      <c r="H67" s="27">
        <v>76</v>
      </c>
      <c r="I67" s="27">
        <v>1</v>
      </c>
      <c r="J67" s="27">
        <v>62088</v>
      </c>
      <c r="K67" s="27">
        <v>1922</v>
      </c>
      <c r="L67" s="27">
        <v>265</v>
      </c>
      <c r="M67" s="27">
        <v>63364</v>
      </c>
      <c r="N67" s="27">
        <v>250614.30000000002</v>
      </c>
      <c r="O67" s="27">
        <v>20196.000000000004</v>
      </c>
      <c r="P67" s="28"/>
      <c r="Q67" s="29" t="s">
        <v>174</v>
      </c>
      <c r="R67" s="29" t="s">
        <v>177</v>
      </c>
      <c r="S67" s="29" t="s">
        <v>178</v>
      </c>
      <c r="U67" s="13">
        <v>63364</v>
      </c>
      <c r="V67" s="30">
        <v>0</v>
      </c>
    </row>
    <row r="68" spans="1:22" ht="14.4" x14ac:dyDescent="0.3">
      <c r="A68" s="25" t="s">
        <v>253</v>
      </c>
      <c r="B68" s="26">
        <v>65</v>
      </c>
      <c r="C68" s="25" t="s">
        <v>48</v>
      </c>
      <c r="D68" s="27">
        <v>2</v>
      </c>
      <c r="E68" s="27">
        <v>0</v>
      </c>
      <c r="F68" s="27">
        <v>5</v>
      </c>
      <c r="G68" s="27">
        <v>309</v>
      </c>
      <c r="H68" s="27">
        <v>34</v>
      </c>
      <c r="I68" s="27">
        <v>0</v>
      </c>
      <c r="J68" s="27">
        <v>57852</v>
      </c>
      <c r="K68" s="27">
        <v>1828</v>
      </c>
      <c r="L68" s="27">
        <v>572</v>
      </c>
      <c r="M68" s="27">
        <v>58202</v>
      </c>
      <c r="N68" s="27">
        <v>149648.79999999999</v>
      </c>
      <c r="O68" s="27">
        <v>13362</v>
      </c>
      <c r="P68" s="28"/>
      <c r="Q68" s="29" t="s">
        <v>174</v>
      </c>
      <c r="R68" s="29" t="s">
        <v>177</v>
      </c>
      <c r="S68" s="29" t="s">
        <v>178</v>
      </c>
      <c r="U68" s="13">
        <v>58202</v>
      </c>
      <c r="V68" s="30">
        <v>0</v>
      </c>
    </row>
    <row r="69" spans="1:22" ht="14.4" x14ac:dyDescent="0.3">
      <c r="A69" s="25" t="s">
        <v>253</v>
      </c>
      <c r="B69" s="26">
        <v>66</v>
      </c>
      <c r="C69" s="25" t="s">
        <v>51</v>
      </c>
      <c r="D69" s="27">
        <v>3</v>
      </c>
      <c r="E69" s="27">
        <v>0</v>
      </c>
      <c r="F69" s="27">
        <v>2</v>
      </c>
      <c r="G69" s="27">
        <v>98</v>
      </c>
      <c r="H69" s="27">
        <v>38</v>
      </c>
      <c r="I69" s="27">
        <v>0</v>
      </c>
      <c r="J69" s="27">
        <v>10070</v>
      </c>
      <c r="K69" s="27">
        <v>567</v>
      </c>
      <c r="L69" s="27">
        <v>61</v>
      </c>
      <c r="M69" s="27">
        <v>10211</v>
      </c>
      <c r="N69" s="27">
        <v>39174.9</v>
      </c>
      <c r="O69" s="27">
        <v>2061.3000000000002</v>
      </c>
      <c r="P69" s="28"/>
      <c r="Q69" s="29" t="s">
        <v>174</v>
      </c>
      <c r="R69" s="29" t="s">
        <v>177</v>
      </c>
      <c r="S69" s="29" t="s">
        <v>178</v>
      </c>
      <c r="U69" s="13">
        <v>10211</v>
      </c>
      <c r="V69" s="30">
        <v>0</v>
      </c>
    </row>
    <row r="70" spans="1:22" ht="14.4" x14ac:dyDescent="0.3">
      <c r="A70" s="25" t="s">
        <v>253</v>
      </c>
      <c r="B70" s="26">
        <v>66</v>
      </c>
      <c r="C70" s="25" t="s">
        <v>107</v>
      </c>
      <c r="D70" s="27">
        <v>3</v>
      </c>
      <c r="E70" s="27">
        <v>0</v>
      </c>
      <c r="F70" s="27">
        <v>3</v>
      </c>
      <c r="G70" s="27">
        <v>67</v>
      </c>
      <c r="H70" s="27">
        <v>8</v>
      </c>
      <c r="I70" s="27">
        <v>0</v>
      </c>
      <c r="J70" s="27">
        <v>10451</v>
      </c>
      <c r="K70" s="27">
        <v>721</v>
      </c>
      <c r="L70" s="27">
        <v>103</v>
      </c>
      <c r="M70" s="27">
        <v>10532</v>
      </c>
      <c r="N70" s="27">
        <v>3907.9000000000005</v>
      </c>
      <c r="O70" s="27">
        <v>1071</v>
      </c>
      <c r="P70" s="28"/>
      <c r="Q70" s="29" t="s">
        <v>174</v>
      </c>
      <c r="R70" s="29" t="s">
        <v>177</v>
      </c>
      <c r="S70" s="29" t="s">
        <v>178</v>
      </c>
      <c r="U70" s="13">
        <v>10532</v>
      </c>
      <c r="V70" s="30">
        <v>0</v>
      </c>
    </row>
    <row r="71" spans="1:22" ht="14.4" x14ac:dyDescent="0.3">
      <c r="A71" s="25" t="s">
        <v>253</v>
      </c>
      <c r="B71" s="26">
        <v>66</v>
      </c>
      <c r="C71" s="25" t="s">
        <v>48</v>
      </c>
      <c r="D71" s="27">
        <v>3</v>
      </c>
      <c r="E71" s="27">
        <v>0</v>
      </c>
      <c r="F71" s="27">
        <v>1</v>
      </c>
      <c r="G71" s="27">
        <v>613</v>
      </c>
      <c r="H71" s="27">
        <v>100</v>
      </c>
      <c r="I71" s="27">
        <v>0</v>
      </c>
      <c r="J71" s="27">
        <v>54904</v>
      </c>
      <c r="K71" s="27">
        <v>2442</v>
      </c>
      <c r="L71" s="27">
        <v>603</v>
      </c>
      <c r="M71" s="27">
        <v>55621</v>
      </c>
      <c r="N71" s="27">
        <v>129832.59999999998</v>
      </c>
      <c r="O71" s="27">
        <v>9955.6</v>
      </c>
      <c r="P71" s="28"/>
      <c r="Q71" s="29" t="s">
        <v>174</v>
      </c>
      <c r="R71" s="29" t="s">
        <v>177</v>
      </c>
      <c r="S71" s="29" t="s">
        <v>178</v>
      </c>
      <c r="U71" s="13">
        <v>55621</v>
      </c>
      <c r="V71" s="30">
        <v>0</v>
      </c>
    </row>
    <row r="72" spans="1:22" ht="14.4" x14ac:dyDescent="0.3">
      <c r="A72" s="25" t="s">
        <v>253</v>
      </c>
      <c r="B72" s="26">
        <v>67</v>
      </c>
      <c r="C72" s="25" t="s">
        <v>47</v>
      </c>
      <c r="D72" s="27">
        <v>707</v>
      </c>
      <c r="E72" s="27">
        <v>0</v>
      </c>
      <c r="F72" s="27">
        <v>69.424486922618726</v>
      </c>
      <c r="G72" s="27">
        <v>10379</v>
      </c>
      <c r="H72" s="27">
        <v>3658</v>
      </c>
      <c r="I72" s="27">
        <v>2</v>
      </c>
      <c r="J72" s="27">
        <v>65796</v>
      </c>
      <c r="K72" s="27">
        <v>2714</v>
      </c>
      <c r="L72" s="27">
        <v>560</v>
      </c>
      <c r="M72" s="27">
        <v>80611</v>
      </c>
      <c r="N72" s="27">
        <v>133915.29999999999</v>
      </c>
      <c r="O72" s="27">
        <v>10200</v>
      </c>
      <c r="P72" s="28"/>
      <c r="Q72" s="29" t="s">
        <v>174</v>
      </c>
      <c r="R72" s="29" t="s">
        <v>14</v>
      </c>
      <c r="S72" s="29" t="s">
        <v>176</v>
      </c>
      <c r="U72" s="13">
        <v>80611</v>
      </c>
      <c r="V72" s="30">
        <v>0</v>
      </c>
    </row>
    <row r="73" spans="1:22" ht="14.4" x14ac:dyDescent="0.3">
      <c r="A73" s="25" t="s">
        <v>253</v>
      </c>
      <c r="B73" s="26">
        <v>67</v>
      </c>
      <c r="C73" s="25" t="s">
        <v>52</v>
      </c>
      <c r="D73" s="27">
        <v>104</v>
      </c>
      <c r="E73" s="27">
        <v>0</v>
      </c>
      <c r="F73" s="27">
        <v>7.0713164022310098</v>
      </c>
      <c r="G73" s="27">
        <v>1717</v>
      </c>
      <c r="H73" s="27">
        <v>515</v>
      </c>
      <c r="I73" s="27">
        <v>0</v>
      </c>
      <c r="J73" s="27">
        <v>10124</v>
      </c>
      <c r="K73" s="27">
        <v>495</v>
      </c>
      <c r="L73" s="27">
        <v>87</v>
      </c>
      <c r="M73" s="27">
        <v>12468</v>
      </c>
      <c r="N73" s="27">
        <v>24571.799999999996</v>
      </c>
      <c r="O73" s="27">
        <v>1249.5</v>
      </c>
      <c r="P73" s="28"/>
      <c r="Q73" s="29" t="s">
        <v>174</v>
      </c>
      <c r="R73" s="29" t="s">
        <v>14</v>
      </c>
      <c r="S73" s="29" t="s">
        <v>176</v>
      </c>
      <c r="U73" s="13">
        <v>12468</v>
      </c>
      <c r="V73" s="30">
        <v>0</v>
      </c>
    </row>
    <row r="74" spans="1:22" ht="14.4" x14ac:dyDescent="0.3">
      <c r="A74" s="25" t="s">
        <v>253</v>
      </c>
      <c r="B74" s="26">
        <v>67</v>
      </c>
      <c r="C74" s="25" t="s">
        <v>45</v>
      </c>
      <c r="D74" s="27">
        <v>960</v>
      </c>
      <c r="E74" s="27">
        <v>0</v>
      </c>
      <c r="F74" s="27">
        <v>90.504196675150268</v>
      </c>
      <c r="G74" s="27">
        <v>12689</v>
      </c>
      <c r="H74" s="27">
        <v>4250</v>
      </c>
      <c r="I74" s="27">
        <v>0</v>
      </c>
      <c r="J74" s="27">
        <v>79756</v>
      </c>
      <c r="K74" s="27">
        <v>2946</v>
      </c>
      <c r="L74" s="27">
        <v>380</v>
      </c>
      <c r="M74" s="27">
        <v>97745</v>
      </c>
      <c r="N74" s="27">
        <v>126779.4</v>
      </c>
      <c r="O74" s="27">
        <v>9687.6</v>
      </c>
      <c r="P74" s="28"/>
      <c r="Q74" s="29" t="s">
        <v>174</v>
      </c>
      <c r="R74" s="29" t="s">
        <v>14</v>
      </c>
      <c r="S74" s="29" t="s">
        <v>176</v>
      </c>
      <c r="U74" s="13">
        <v>97745</v>
      </c>
      <c r="V74" s="30">
        <v>0</v>
      </c>
    </row>
    <row r="75" spans="1:22" ht="14.4" x14ac:dyDescent="0.3">
      <c r="A75" s="25" t="s">
        <v>253</v>
      </c>
      <c r="B75" s="26">
        <v>70</v>
      </c>
      <c r="C75" s="25" t="s">
        <v>47</v>
      </c>
      <c r="D75" s="27">
        <v>599</v>
      </c>
      <c r="E75" s="27">
        <v>0</v>
      </c>
      <c r="F75" s="27">
        <v>42</v>
      </c>
      <c r="G75" s="27">
        <v>19873</v>
      </c>
      <c r="H75" s="27">
        <v>6448</v>
      </c>
      <c r="I75" s="27">
        <v>3</v>
      </c>
      <c r="J75" s="27">
        <v>146221</v>
      </c>
      <c r="K75" s="27">
        <v>8324</v>
      </c>
      <c r="L75" s="27">
        <v>1785</v>
      </c>
      <c r="M75" s="27">
        <v>173186</v>
      </c>
      <c r="N75" s="27">
        <v>209257.1</v>
      </c>
      <c r="O75" s="27">
        <v>17891.400000000001</v>
      </c>
      <c r="P75" s="28"/>
      <c r="Q75" s="29" t="s">
        <v>174</v>
      </c>
      <c r="R75" s="29" t="s">
        <v>14</v>
      </c>
      <c r="S75" s="29" t="s">
        <v>175</v>
      </c>
      <c r="U75" s="13">
        <v>173186</v>
      </c>
      <c r="V75" s="30">
        <v>0</v>
      </c>
    </row>
    <row r="76" spans="1:22" ht="14.4" x14ac:dyDescent="0.3">
      <c r="A76" s="25" t="s">
        <v>253</v>
      </c>
      <c r="B76" s="26">
        <v>70</v>
      </c>
      <c r="C76" s="25" t="s">
        <v>45</v>
      </c>
      <c r="D76" s="27">
        <v>1330</v>
      </c>
      <c r="E76" s="27">
        <v>0</v>
      </c>
      <c r="F76" s="27">
        <v>106</v>
      </c>
      <c r="G76" s="27">
        <v>57676</v>
      </c>
      <c r="H76" s="27">
        <v>19337</v>
      </c>
      <c r="I76" s="27">
        <v>1</v>
      </c>
      <c r="J76" s="27">
        <v>413091</v>
      </c>
      <c r="K76" s="27">
        <v>20543</v>
      </c>
      <c r="L76" s="27">
        <v>6333</v>
      </c>
      <c r="M76" s="27">
        <v>491541</v>
      </c>
      <c r="N76" s="27">
        <v>489052.1</v>
      </c>
      <c r="O76" s="27">
        <v>38410.5</v>
      </c>
      <c r="P76" s="28"/>
      <c r="Q76" s="29" t="s">
        <v>174</v>
      </c>
      <c r="R76" s="29" t="s">
        <v>14</v>
      </c>
      <c r="S76" s="29" t="s">
        <v>175</v>
      </c>
      <c r="U76" s="13">
        <v>491541</v>
      </c>
      <c r="V76" s="30">
        <v>0</v>
      </c>
    </row>
    <row r="77" spans="1:22" ht="14.4" x14ac:dyDescent="0.3">
      <c r="A77" s="25" t="s">
        <v>253</v>
      </c>
      <c r="B77" s="26">
        <v>72</v>
      </c>
      <c r="C77" s="25" t="s">
        <v>51</v>
      </c>
      <c r="D77" s="27">
        <v>8</v>
      </c>
      <c r="E77" s="27">
        <v>0</v>
      </c>
      <c r="F77" s="27">
        <v>4</v>
      </c>
      <c r="G77" s="27">
        <v>705</v>
      </c>
      <c r="H77" s="27">
        <v>97</v>
      </c>
      <c r="I77" s="27">
        <v>0</v>
      </c>
      <c r="J77" s="27">
        <v>68090.194391870245</v>
      </c>
      <c r="K77" s="27">
        <v>3490.2570538392101</v>
      </c>
      <c r="L77" s="27">
        <v>448.2570538392103</v>
      </c>
      <c r="M77" s="27">
        <v>68904</v>
      </c>
      <c r="N77" s="27">
        <v>82229.100000000006</v>
      </c>
      <c r="O77" s="27">
        <v>8440.5</v>
      </c>
      <c r="P77" s="28"/>
      <c r="Q77" s="29" t="s">
        <v>174</v>
      </c>
      <c r="R77" s="29" t="s">
        <v>177</v>
      </c>
      <c r="S77" s="29" t="s">
        <v>178</v>
      </c>
      <c r="U77" s="13">
        <v>68904</v>
      </c>
      <c r="V77" s="30">
        <v>0</v>
      </c>
    </row>
    <row r="78" spans="1:22" ht="14.4" x14ac:dyDescent="0.3">
      <c r="A78" s="25" t="s">
        <v>253</v>
      </c>
      <c r="B78" s="26">
        <v>72</v>
      </c>
      <c r="C78" s="25" t="s">
        <v>140</v>
      </c>
      <c r="D78" s="27">
        <v>0</v>
      </c>
      <c r="E78" s="27">
        <v>0</v>
      </c>
      <c r="F78" s="27">
        <v>0</v>
      </c>
      <c r="G78" s="27">
        <v>10</v>
      </c>
      <c r="H78" s="27">
        <v>5</v>
      </c>
      <c r="I78" s="27">
        <v>0</v>
      </c>
      <c r="J78" s="27">
        <v>1433.2256355006839</v>
      </c>
      <c r="K78" s="27">
        <v>64.00358151588388</v>
      </c>
      <c r="L78" s="27">
        <v>2.0035815158838775</v>
      </c>
      <c r="M78" s="27">
        <v>1448</v>
      </c>
      <c r="N78" s="27">
        <v>32821.199999999997</v>
      </c>
      <c r="O78" s="27">
        <v>1895.2</v>
      </c>
      <c r="P78" s="28"/>
      <c r="Q78" s="29" t="s">
        <v>174</v>
      </c>
      <c r="R78" s="29" t="s">
        <v>177</v>
      </c>
      <c r="S78" s="29" t="s">
        <v>178</v>
      </c>
      <c r="U78" s="13">
        <v>1448</v>
      </c>
      <c r="V78" s="30">
        <v>0</v>
      </c>
    </row>
    <row r="79" spans="1:22" ht="14.4" x14ac:dyDescent="0.3">
      <c r="A79" s="25" t="s">
        <v>253</v>
      </c>
      <c r="B79" s="26">
        <v>72</v>
      </c>
      <c r="C79" s="25" t="s">
        <v>45</v>
      </c>
      <c r="D79" s="27">
        <v>1</v>
      </c>
      <c r="E79" s="27">
        <v>0</v>
      </c>
      <c r="F79" s="27">
        <v>2</v>
      </c>
      <c r="G79" s="27">
        <v>142</v>
      </c>
      <c r="H79" s="27">
        <v>110</v>
      </c>
      <c r="I79" s="27">
        <v>0</v>
      </c>
      <c r="J79" s="27">
        <v>15567.136883790001</v>
      </c>
      <c r="K79" s="27">
        <v>749.04979180619057</v>
      </c>
      <c r="L79" s="27">
        <v>66.049791806190498</v>
      </c>
      <c r="M79" s="27">
        <v>15822</v>
      </c>
      <c r="N79" s="27">
        <v>68762.3</v>
      </c>
      <c r="O79" s="27">
        <v>4383.3999999999996</v>
      </c>
      <c r="P79" s="28"/>
      <c r="Q79" s="29" t="s">
        <v>174</v>
      </c>
      <c r="R79" s="29" t="s">
        <v>177</v>
      </c>
      <c r="S79" s="29" t="s">
        <v>178</v>
      </c>
      <c r="U79" s="13">
        <v>15822</v>
      </c>
      <c r="V79" s="30">
        <v>0</v>
      </c>
    </row>
    <row r="80" spans="1:22" ht="14.4" x14ac:dyDescent="0.3">
      <c r="A80" s="25" t="s">
        <v>253</v>
      </c>
      <c r="B80" s="26">
        <v>72</v>
      </c>
      <c r="C80" s="25" t="s">
        <v>46</v>
      </c>
      <c r="D80" s="27">
        <v>10</v>
      </c>
      <c r="E80" s="27">
        <v>0</v>
      </c>
      <c r="F80" s="27">
        <v>5</v>
      </c>
      <c r="G80" s="27">
        <v>855</v>
      </c>
      <c r="H80" s="27">
        <v>229</v>
      </c>
      <c r="I80" s="27">
        <v>0</v>
      </c>
      <c r="J80" s="27">
        <v>86847.559444428276</v>
      </c>
      <c r="K80" s="27">
        <v>3842.2628483242579</v>
      </c>
      <c r="L80" s="27">
        <v>538.26284832425813</v>
      </c>
      <c r="M80" s="27">
        <v>87947</v>
      </c>
      <c r="N80" s="27">
        <v>290318.39999999997</v>
      </c>
      <c r="O80" s="27">
        <v>23467.3</v>
      </c>
      <c r="P80" s="28"/>
      <c r="Q80" s="29" t="s">
        <v>174</v>
      </c>
      <c r="R80" s="29" t="s">
        <v>177</v>
      </c>
      <c r="S80" s="29" t="s">
        <v>178</v>
      </c>
      <c r="U80" s="13">
        <v>87947</v>
      </c>
      <c r="V80" s="30">
        <v>0</v>
      </c>
    </row>
    <row r="81" spans="1:22" ht="14.4" x14ac:dyDescent="0.3">
      <c r="A81" s="25" t="s">
        <v>253</v>
      </c>
      <c r="B81" s="26">
        <v>72</v>
      </c>
      <c r="C81" s="25" t="s">
        <v>48</v>
      </c>
      <c r="D81" s="27">
        <v>8</v>
      </c>
      <c r="E81" s="27">
        <v>0</v>
      </c>
      <c r="F81" s="27">
        <v>4</v>
      </c>
      <c r="G81" s="27">
        <v>1617</v>
      </c>
      <c r="H81" s="27">
        <v>148</v>
      </c>
      <c r="I81" s="27">
        <v>2</v>
      </c>
      <c r="J81" s="27">
        <v>128257.8836444108</v>
      </c>
      <c r="K81" s="27">
        <v>6435.4267245144565</v>
      </c>
      <c r="L81" s="27">
        <v>962.42672451445708</v>
      </c>
      <c r="M81" s="27">
        <v>130037</v>
      </c>
      <c r="N81" s="27">
        <v>274741</v>
      </c>
      <c r="O81" s="27">
        <v>21022.9</v>
      </c>
      <c r="P81" s="28"/>
      <c r="Q81" s="29" t="s">
        <v>174</v>
      </c>
      <c r="R81" s="29" t="s">
        <v>177</v>
      </c>
      <c r="S81" s="29" t="s">
        <v>178</v>
      </c>
      <c r="U81" s="13">
        <v>130037</v>
      </c>
      <c r="V81" s="30">
        <v>0</v>
      </c>
    </row>
    <row r="82" spans="1:22" ht="14.4" x14ac:dyDescent="0.3">
      <c r="A82" s="25" t="s">
        <v>253</v>
      </c>
      <c r="B82" s="26">
        <v>75</v>
      </c>
      <c r="C82" s="25" t="s">
        <v>45</v>
      </c>
      <c r="D82" s="27">
        <v>827</v>
      </c>
      <c r="E82" s="27">
        <v>0</v>
      </c>
      <c r="F82" s="27">
        <v>65</v>
      </c>
      <c r="G82" s="27">
        <v>10470</v>
      </c>
      <c r="H82" s="27">
        <v>3627</v>
      </c>
      <c r="I82" s="27">
        <v>1</v>
      </c>
      <c r="J82" s="27">
        <v>68941</v>
      </c>
      <c r="K82" s="27">
        <v>2475</v>
      </c>
      <c r="L82" s="27">
        <v>452</v>
      </c>
      <c r="M82" s="27">
        <v>83931</v>
      </c>
      <c r="N82" s="27">
        <v>150643</v>
      </c>
      <c r="O82" s="27">
        <v>16943.599999999999</v>
      </c>
      <c r="P82" s="28"/>
      <c r="Q82" s="29" t="s">
        <v>174</v>
      </c>
      <c r="R82" s="29" t="s">
        <v>14</v>
      </c>
      <c r="S82" s="29" t="s">
        <v>175</v>
      </c>
      <c r="U82" s="13">
        <v>83931</v>
      </c>
      <c r="V82" s="30">
        <v>0</v>
      </c>
    </row>
    <row r="83" spans="1:22" ht="14.4" x14ac:dyDescent="0.3">
      <c r="A83" s="25" t="s">
        <v>253</v>
      </c>
      <c r="B83" s="26">
        <v>77</v>
      </c>
      <c r="C83" s="25" t="s">
        <v>49</v>
      </c>
      <c r="D83" s="27">
        <v>1</v>
      </c>
      <c r="E83" s="27">
        <v>0</v>
      </c>
      <c r="F83" s="27">
        <v>0</v>
      </c>
      <c r="G83" s="27">
        <v>51</v>
      </c>
      <c r="H83" s="27">
        <v>7</v>
      </c>
      <c r="I83" s="27">
        <v>0</v>
      </c>
      <c r="J83" s="27">
        <v>7208.4159835034952</v>
      </c>
      <c r="K83" s="27">
        <v>347.09244077855453</v>
      </c>
      <c r="L83" s="27">
        <v>48</v>
      </c>
      <c r="M83" s="27">
        <v>7267</v>
      </c>
      <c r="N83" s="27">
        <v>22420.9</v>
      </c>
      <c r="O83" s="27">
        <v>3782.6</v>
      </c>
      <c r="P83" s="28"/>
      <c r="Q83" s="29" t="s">
        <v>174</v>
      </c>
      <c r="R83" s="29" t="s">
        <v>177</v>
      </c>
      <c r="S83" s="29" t="s">
        <v>178</v>
      </c>
      <c r="U83" s="13">
        <v>7267</v>
      </c>
      <c r="V83" s="30">
        <v>0</v>
      </c>
    </row>
    <row r="84" spans="1:22" ht="14.4" x14ac:dyDescent="0.3">
      <c r="A84" s="25" t="s">
        <v>253</v>
      </c>
      <c r="B84" s="26">
        <v>77</v>
      </c>
      <c r="C84" s="25" t="s">
        <v>45</v>
      </c>
      <c r="D84" s="27">
        <v>7</v>
      </c>
      <c r="E84" s="27">
        <v>0</v>
      </c>
      <c r="F84" s="27">
        <v>4</v>
      </c>
      <c r="G84" s="27">
        <v>746</v>
      </c>
      <c r="H84" s="27">
        <v>107</v>
      </c>
      <c r="I84" s="27">
        <v>3</v>
      </c>
      <c r="J84" s="27">
        <v>109869.0568827642</v>
      </c>
      <c r="K84" s="27">
        <v>4099.3459739475929</v>
      </c>
      <c r="L84" s="27">
        <v>1081</v>
      </c>
      <c r="M84" s="27">
        <v>110736</v>
      </c>
      <c r="N84" s="27">
        <v>296861.8</v>
      </c>
      <c r="O84" s="27">
        <v>22504.400000000001</v>
      </c>
      <c r="P84" s="28"/>
      <c r="Q84" s="29" t="s">
        <v>174</v>
      </c>
      <c r="R84" s="29" t="s">
        <v>177</v>
      </c>
      <c r="S84" s="29" t="s">
        <v>178</v>
      </c>
      <c r="U84" s="13">
        <v>110736</v>
      </c>
      <c r="V84" s="30">
        <v>0</v>
      </c>
    </row>
    <row r="85" spans="1:22" ht="14.4" x14ac:dyDescent="0.3">
      <c r="A85" s="25" t="s">
        <v>253</v>
      </c>
      <c r="B85" s="26">
        <v>77</v>
      </c>
      <c r="C85" s="25" t="s">
        <v>48</v>
      </c>
      <c r="D85" s="27">
        <v>3</v>
      </c>
      <c r="E85" s="27">
        <v>0</v>
      </c>
      <c r="F85" s="27">
        <v>2</v>
      </c>
      <c r="G85" s="27">
        <v>228</v>
      </c>
      <c r="H85" s="27">
        <v>17</v>
      </c>
      <c r="I85" s="27">
        <v>0</v>
      </c>
      <c r="J85" s="27">
        <v>48267.527133732328</v>
      </c>
      <c r="K85" s="27">
        <v>1761.561585273852</v>
      </c>
      <c r="L85" s="27">
        <v>441</v>
      </c>
      <c r="M85" s="27">
        <v>48518</v>
      </c>
      <c r="N85" s="27">
        <v>98698.599999999991</v>
      </c>
      <c r="O85" s="27">
        <v>10362.5</v>
      </c>
      <c r="P85" s="28"/>
      <c r="Q85" s="13" t="s">
        <v>174</v>
      </c>
      <c r="R85" s="29" t="s">
        <v>177</v>
      </c>
      <c r="S85" s="29" t="s">
        <v>178</v>
      </c>
      <c r="U85" s="13">
        <v>48518</v>
      </c>
      <c r="V85" s="30">
        <v>0</v>
      </c>
    </row>
    <row r="86" spans="1:22" ht="14.4" x14ac:dyDescent="0.3">
      <c r="A86" s="25" t="s">
        <v>253</v>
      </c>
      <c r="B86" s="26">
        <v>80</v>
      </c>
      <c r="C86" s="25" t="s">
        <v>47</v>
      </c>
      <c r="D86" s="27">
        <v>182</v>
      </c>
      <c r="E86" s="27">
        <v>0</v>
      </c>
      <c r="F86" s="27">
        <v>18</v>
      </c>
      <c r="G86" s="27">
        <v>6907</v>
      </c>
      <c r="H86" s="27">
        <v>3331</v>
      </c>
      <c r="I86" s="27">
        <v>0</v>
      </c>
      <c r="J86" s="27">
        <v>32363</v>
      </c>
      <c r="K86" s="27">
        <v>1250</v>
      </c>
      <c r="L86" s="27">
        <v>569</v>
      </c>
      <c r="M86" s="27">
        <v>42801</v>
      </c>
      <c r="N86" s="27">
        <v>37200.400000000001</v>
      </c>
      <c r="O86" s="27">
        <v>5861.8</v>
      </c>
      <c r="P86" s="28"/>
      <c r="Q86" s="13" t="s">
        <v>174</v>
      </c>
      <c r="R86" s="29" t="s">
        <v>14</v>
      </c>
      <c r="S86" s="29" t="s">
        <v>175</v>
      </c>
      <c r="U86" s="13">
        <v>42801</v>
      </c>
      <c r="V86" s="30">
        <v>0</v>
      </c>
    </row>
    <row r="87" spans="1:22" ht="14.4" x14ac:dyDescent="0.3">
      <c r="A87" s="25" t="s">
        <v>253</v>
      </c>
      <c r="B87" s="26">
        <v>80</v>
      </c>
      <c r="C87" s="25" t="s">
        <v>247</v>
      </c>
      <c r="D87" s="27">
        <v>17</v>
      </c>
      <c r="E87" s="27">
        <v>0</v>
      </c>
      <c r="F87" s="27">
        <v>0</v>
      </c>
      <c r="G87" s="27">
        <v>443</v>
      </c>
      <c r="H87" s="27">
        <v>207</v>
      </c>
      <c r="I87" s="27">
        <v>0</v>
      </c>
      <c r="J87" s="27">
        <v>1814</v>
      </c>
      <c r="K87" s="27">
        <v>82</v>
      </c>
      <c r="L87" s="27">
        <v>8</v>
      </c>
      <c r="M87" s="27">
        <v>2481</v>
      </c>
      <c r="N87" s="27">
        <v>7317.5</v>
      </c>
      <c r="O87" s="27">
        <v>357</v>
      </c>
      <c r="P87" s="28"/>
      <c r="Q87" s="29" t="s">
        <v>174</v>
      </c>
      <c r="R87" s="29" t="s">
        <v>14</v>
      </c>
      <c r="S87" s="29" t="s">
        <v>175</v>
      </c>
      <c r="U87" s="13">
        <v>2481</v>
      </c>
      <c r="V87" s="30">
        <v>0</v>
      </c>
    </row>
    <row r="88" spans="1:22" ht="14.4" x14ac:dyDescent="0.3">
      <c r="A88" s="25" t="s">
        <v>253</v>
      </c>
      <c r="B88" s="26">
        <v>80</v>
      </c>
      <c r="C88" s="25" t="s">
        <v>45</v>
      </c>
      <c r="D88" s="27">
        <v>724</v>
      </c>
      <c r="E88" s="27">
        <v>0</v>
      </c>
      <c r="F88" s="27">
        <v>32</v>
      </c>
      <c r="G88" s="27">
        <v>24373</v>
      </c>
      <c r="H88" s="27">
        <v>12661</v>
      </c>
      <c r="I88" s="27">
        <v>1</v>
      </c>
      <c r="J88" s="27">
        <v>122216</v>
      </c>
      <c r="K88" s="27">
        <v>5934</v>
      </c>
      <c r="L88" s="27">
        <v>1461</v>
      </c>
      <c r="M88" s="27">
        <v>160007</v>
      </c>
      <c r="N88" s="27">
        <v>257271.5</v>
      </c>
      <c r="O88" s="27">
        <v>14107.7</v>
      </c>
      <c r="P88" s="28"/>
      <c r="Q88" s="29" t="s">
        <v>174</v>
      </c>
      <c r="R88" s="29" t="s">
        <v>14</v>
      </c>
      <c r="S88" s="29" t="s">
        <v>175</v>
      </c>
      <c r="U88" s="13">
        <v>160007</v>
      </c>
      <c r="V88" s="30">
        <v>0</v>
      </c>
    </row>
    <row r="89" spans="1:22" ht="14.4" x14ac:dyDescent="0.3">
      <c r="A89" s="25" t="s">
        <v>253</v>
      </c>
      <c r="B89" s="26">
        <v>80</v>
      </c>
      <c r="C89" s="25" t="s">
        <v>46</v>
      </c>
      <c r="D89" s="27">
        <v>95</v>
      </c>
      <c r="E89" s="27">
        <v>0</v>
      </c>
      <c r="F89" s="27">
        <v>11</v>
      </c>
      <c r="G89" s="27">
        <v>3946</v>
      </c>
      <c r="H89" s="27">
        <v>1824</v>
      </c>
      <c r="I89" s="27">
        <v>2</v>
      </c>
      <c r="J89" s="27">
        <v>18235</v>
      </c>
      <c r="K89" s="27">
        <v>1249</v>
      </c>
      <c r="L89" s="27">
        <v>106</v>
      </c>
      <c r="M89" s="27">
        <v>24113</v>
      </c>
      <c r="N89" s="27">
        <v>61119.299999999996</v>
      </c>
      <c r="O89" s="27">
        <v>5826.6</v>
      </c>
      <c r="P89" s="28"/>
      <c r="Q89" s="29" t="s">
        <v>174</v>
      </c>
      <c r="R89" s="29" t="s">
        <v>14</v>
      </c>
      <c r="S89" s="29" t="s">
        <v>175</v>
      </c>
      <c r="U89" s="13">
        <v>24113</v>
      </c>
      <c r="V89" s="30">
        <v>0</v>
      </c>
    </row>
    <row r="90" spans="1:22" ht="14.4" x14ac:dyDescent="0.3">
      <c r="A90" s="25" t="s">
        <v>253</v>
      </c>
      <c r="B90" s="26">
        <v>81</v>
      </c>
      <c r="C90" s="25" t="s">
        <v>51</v>
      </c>
      <c r="D90" s="27">
        <v>0</v>
      </c>
      <c r="E90" s="27">
        <v>0</v>
      </c>
      <c r="F90" s="27">
        <v>0</v>
      </c>
      <c r="G90" s="27">
        <v>278</v>
      </c>
      <c r="H90" s="27">
        <v>9</v>
      </c>
      <c r="I90" s="27">
        <v>0</v>
      </c>
      <c r="J90" s="27">
        <v>12159</v>
      </c>
      <c r="K90" s="27">
        <v>662</v>
      </c>
      <c r="L90" s="27">
        <v>52</v>
      </c>
      <c r="M90" s="27">
        <v>12446</v>
      </c>
      <c r="N90" s="27">
        <v>41034.6</v>
      </c>
      <c r="O90" s="27">
        <v>4718.3999999999996</v>
      </c>
      <c r="P90" s="28"/>
      <c r="Q90" s="29" t="s">
        <v>174</v>
      </c>
      <c r="R90" s="29" t="s">
        <v>177</v>
      </c>
      <c r="S90" s="29" t="s">
        <v>178</v>
      </c>
      <c r="U90" s="13">
        <v>12446</v>
      </c>
      <c r="V90" s="30">
        <v>0</v>
      </c>
    </row>
    <row r="91" spans="1:22" ht="14.4" x14ac:dyDescent="0.3">
      <c r="A91" s="25" t="s">
        <v>253</v>
      </c>
      <c r="B91" s="26">
        <v>81</v>
      </c>
      <c r="C91" s="25" t="s">
        <v>256</v>
      </c>
      <c r="D91" s="27">
        <v>0</v>
      </c>
      <c r="E91" s="27">
        <v>0</v>
      </c>
      <c r="F91" s="27">
        <v>0</v>
      </c>
      <c r="G91" s="27">
        <v>60</v>
      </c>
      <c r="H91" s="27">
        <v>3</v>
      </c>
      <c r="I91" s="27">
        <v>0</v>
      </c>
      <c r="J91" s="27">
        <v>1803</v>
      </c>
      <c r="K91" s="27">
        <v>138</v>
      </c>
      <c r="L91" s="27">
        <v>14</v>
      </c>
      <c r="M91" s="27">
        <v>1866</v>
      </c>
      <c r="N91" s="27">
        <v>15922.699999999999</v>
      </c>
      <c r="O91" s="27">
        <v>994.5</v>
      </c>
      <c r="P91" s="28"/>
      <c r="Q91" s="29" t="s">
        <v>174</v>
      </c>
      <c r="R91" s="29" t="s">
        <v>177</v>
      </c>
      <c r="S91" s="29" t="s">
        <v>178</v>
      </c>
      <c r="U91" s="13">
        <v>1866</v>
      </c>
      <c r="V91" s="30">
        <v>0</v>
      </c>
    </row>
    <row r="92" spans="1:22" ht="14.4" x14ac:dyDescent="0.3">
      <c r="A92" s="25" t="s">
        <v>253</v>
      </c>
      <c r="B92" s="26">
        <v>81</v>
      </c>
      <c r="C92" s="25" t="s">
        <v>46</v>
      </c>
      <c r="D92" s="27">
        <v>5</v>
      </c>
      <c r="E92" s="27">
        <v>0</v>
      </c>
      <c r="F92" s="27">
        <v>2</v>
      </c>
      <c r="G92" s="27">
        <v>1645</v>
      </c>
      <c r="H92" s="27">
        <v>136</v>
      </c>
      <c r="I92" s="27">
        <v>0</v>
      </c>
      <c r="J92" s="27">
        <v>57885</v>
      </c>
      <c r="K92" s="27">
        <v>3702</v>
      </c>
      <c r="L92" s="27">
        <v>314</v>
      </c>
      <c r="M92" s="27">
        <v>59673</v>
      </c>
      <c r="N92" s="27">
        <v>173057.4</v>
      </c>
      <c r="O92" s="27">
        <v>12741.4</v>
      </c>
      <c r="P92" s="28"/>
      <c r="Q92" s="29" t="s">
        <v>174</v>
      </c>
      <c r="R92" s="29" t="s">
        <v>177</v>
      </c>
      <c r="S92" s="29" t="s">
        <v>178</v>
      </c>
      <c r="U92" s="13">
        <v>59673</v>
      </c>
      <c r="V92" s="30">
        <v>0</v>
      </c>
    </row>
    <row r="93" spans="1:22" ht="14.4" x14ac:dyDescent="0.3">
      <c r="A93" s="25" t="s">
        <v>253</v>
      </c>
      <c r="B93" s="26">
        <v>81</v>
      </c>
      <c r="C93" s="25" t="s">
        <v>48</v>
      </c>
      <c r="D93" s="27">
        <v>27</v>
      </c>
      <c r="E93" s="27">
        <v>0</v>
      </c>
      <c r="F93" s="27">
        <v>5</v>
      </c>
      <c r="G93" s="27">
        <v>3285</v>
      </c>
      <c r="H93" s="27">
        <v>239</v>
      </c>
      <c r="I93" s="27">
        <v>0</v>
      </c>
      <c r="J93" s="27">
        <v>120680</v>
      </c>
      <c r="K93" s="27">
        <v>6442</v>
      </c>
      <c r="L93" s="27">
        <v>647</v>
      </c>
      <c r="M93" s="27">
        <v>124236</v>
      </c>
      <c r="N93" s="27">
        <v>226003.80000000002</v>
      </c>
      <c r="O93" s="27">
        <v>18031.699999999997</v>
      </c>
      <c r="P93" s="28"/>
      <c r="Q93" s="29" t="s">
        <v>174</v>
      </c>
      <c r="R93" s="29" t="s">
        <v>177</v>
      </c>
      <c r="S93" s="29" t="s">
        <v>178</v>
      </c>
      <c r="U93" s="13">
        <v>124236</v>
      </c>
      <c r="V93" s="30">
        <v>0</v>
      </c>
    </row>
    <row r="94" spans="1:22" ht="14.4" x14ac:dyDescent="0.3">
      <c r="A94" s="25" t="s">
        <v>253</v>
      </c>
      <c r="B94" s="26">
        <v>83</v>
      </c>
      <c r="C94" s="25" t="s">
        <v>47</v>
      </c>
      <c r="D94" s="27">
        <v>56</v>
      </c>
      <c r="E94" s="27">
        <v>0</v>
      </c>
      <c r="F94" s="27">
        <v>14</v>
      </c>
      <c r="G94" s="27">
        <v>3405.2060357675109</v>
      </c>
      <c r="H94" s="27">
        <v>1275</v>
      </c>
      <c r="I94" s="27">
        <v>0</v>
      </c>
      <c r="J94" s="27">
        <v>19797.221684053649</v>
      </c>
      <c r="K94" s="27">
        <v>1308.4120715350221</v>
      </c>
      <c r="L94" s="27">
        <v>280</v>
      </c>
      <c r="M94" s="27">
        <v>24547</v>
      </c>
      <c r="N94" s="27">
        <v>70099.5</v>
      </c>
      <c r="O94" s="27">
        <v>5712</v>
      </c>
      <c r="P94" s="28"/>
      <c r="Q94" s="29" t="s">
        <v>174</v>
      </c>
      <c r="R94" s="29" t="s">
        <v>14</v>
      </c>
      <c r="S94" s="29" t="s">
        <v>175</v>
      </c>
      <c r="U94" s="13">
        <v>24547</v>
      </c>
      <c r="V94" s="30">
        <v>0</v>
      </c>
    </row>
    <row r="95" spans="1:22" ht="14.4" x14ac:dyDescent="0.3">
      <c r="A95" s="25" t="s">
        <v>253</v>
      </c>
      <c r="B95" s="26">
        <v>83</v>
      </c>
      <c r="C95" s="25" t="s">
        <v>52</v>
      </c>
      <c r="D95" s="27">
        <v>63</v>
      </c>
      <c r="E95" s="27">
        <v>0</v>
      </c>
      <c r="F95" s="27">
        <v>10</v>
      </c>
      <c r="G95" s="27">
        <v>4060.2519560357678</v>
      </c>
      <c r="H95" s="27">
        <v>1496</v>
      </c>
      <c r="I95" s="27">
        <v>0</v>
      </c>
      <c r="J95" s="27">
        <v>21804.951471684049</v>
      </c>
      <c r="K95" s="27">
        <v>1611.5039120715351</v>
      </c>
      <c r="L95" s="27">
        <v>229</v>
      </c>
      <c r="M95" s="27">
        <v>27434</v>
      </c>
      <c r="N95" s="27">
        <v>108834</v>
      </c>
      <c r="O95" s="27">
        <v>6451.5</v>
      </c>
      <c r="P95" s="28"/>
      <c r="Q95" s="29" t="s">
        <v>174</v>
      </c>
      <c r="R95" s="29" t="s">
        <v>14</v>
      </c>
      <c r="S95" s="29" t="s">
        <v>175</v>
      </c>
      <c r="U95" s="13">
        <v>27434</v>
      </c>
      <c r="V95" s="30">
        <v>0</v>
      </c>
    </row>
    <row r="96" spans="1:22" ht="14.4" x14ac:dyDescent="0.3">
      <c r="A96" s="25" t="s">
        <v>253</v>
      </c>
      <c r="B96" s="26">
        <v>83</v>
      </c>
      <c r="C96" s="25" t="s">
        <v>45</v>
      </c>
      <c r="D96" s="27">
        <v>175</v>
      </c>
      <c r="E96" s="27">
        <v>0</v>
      </c>
      <c r="F96" s="27">
        <v>32</v>
      </c>
      <c r="G96" s="27">
        <v>9094.5420081967204</v>
      </c>
      <c r="H96" s="27">
        <v>3070</v>
      </c>
      <c r="I96" s="27">
        <v>0</v>
      </c>
      <c r="J96" s="27">
        <v>51440.826844262301</v>
      </c>
      <c r="K96" s="27">
        <v>2753.0840163934431</v>
      </c>
      <c r="L96" s="27">
        <v>413</v>
      </c>
      <c r="M96" s="27">
        <v>63812</v>
      </c>
      <c r="N96" s="27">
        <v>105546.19999999998</v>
      </c>
      <c r="O96" s="27">
        <v>9417.9000000000015</v>
      </c>
      <c r="P96" s="28"/>
      <c r="Q96" s="29" t="s">
        <v>174</v>
      </c>
      <c r="R96" s="29" t="s">
        <v>14</v>
      </c>
      <c r="S96" s="29" t="s">
        <v>175</v>
      </c>
      <c r="U96" s="13">
        <v>63812</v>
      </c>
      <c r="V96" s="30">
        <v>0</v>
      </c>
    </row>
    <row r="97" spans="1:22" ht="14.4" x14ac:dyDescent="0.3">
      <c r="A97" s="25" t="s">
        <v>253</v>
      </c>
      <c r="B97" s="26">
        <v>90</v>
      </c>
      <c r="C97" s="25" t="s">
        <v>47</v>
      </c>
      <c r="D97" s="27">
        <v>1195</v>
      </c>
      <c r="E97" s="27">
        <v>0</v>
      </c>
      <c r="F97" s="27">
        <v>36</v>
      </c>
      <c r="G97" s="27">
        <v>7767</v>
      </c>
      <c r="H97" s="27">
        <v>2663</v>
      </c>
      <c r="I97" s="27">
        <v>0</v>
      </c>
      <c r="J97" s="27">
        <v>34497</v>
      </c>
      <c r="K97" s="27">
        <v>1502</v>
      </c>
      <c r="L97" s="27">
        <v>444</v>
      </c>
      <c r="M97" s="27">
        <v>46158</v>
      </c>
      <c r="N97" s="27">
        <v>52340.9</v>
      </c>
      <c r="O97" s="27">
        <v>6782.6999999999989</v>
      </c>
      <c r="P97" s="28"/>
      <c r="Q97" s="29" t="s">
        <v>174</v>
      </c>
      <c r="R97" s="29" t="s">
        <v>14</v>
      </c>
      <c r="S97" s="29" t="s">
        <v>175</v>
      </c>
      <c r="U97" s="13">
        <v>46158</v>
      </c>
      <c r="V97" s="30">
        <v>0</v>
      </c>
    </row>
    <row r="98" spans="1:22" ht="14.4" x14ac:dyDescent="0.3">
      <c r="A98" s="25" t="s">
        <v>253</v>
      </c>
      <c r="B98" s="26">
        <v>90</v>
      </c>
      <c r="C98" s="25" t="s">
        <v>45</v>
      </c>
      <c r="D98" s="27">
        <v>5599</v>
      </c>
      <c r="E98" s="27">
        <v>0</v>
      </c>
      <c r="F98" s="27">
        <v>165</v>
      </c>
      <c r="G98" s="27">
        <v>45868</v>
      </c>
      <c r="H98" s="27">
        <v>14589</v>
      </c>
      <c r="I98" s="27">
        <v>0</v>
      </c>
      <c r="J98" s="27">
        <v>220339</v>
      </c>
      <c r="K98" s="27">
        <v>11365</v>
      </c>
      <c r="L98" s="27">
        <v>2461</v>
      </c>
      <c r="M98" s="27">
        <v>286560</v>
      </c>
      <c r="N98" s="27">
        <v>316013.79999999993</v>
      </c>
      <c r="O98" s="27">
        <v>25231.5</v>
      </c>
      <c r="P98" s="28"/>
      <c r="Q98" s="29" t="s">
        <v>174</v>
      </c>
      <c r="R98" s="29" t="s">
        <v>14</v>
      </c>
      <c r="S98" s="29" t="s">
        <v>175</v>
      </c>
      <c r="U98" s="13">
        <v>286560</v>
      </c>
      <c r="V98" s="30">
        <v>0</v>
      </c>
    </row>
    <row r="99" spans="1:22" ht="14.4" x14ac:dyDescent="0.3">
      <c r="A99" s="25" t="s">
        <v>253</v>
      </c>
      <c r="B99" s="26">
        <v>96</v>
      </c>
      <c r="C99" s="25" t="s">
        <v>51</v>
      </c>
      <c r="D99" s="27">
        <v>1</v>
      </c>
      <c r="E99" s="27">
        <v>0</v>
      </c>
      <c r="F99" s="27">
        <v>2</v>
      </c>
      <c r="G99" s="27">
        <v>7</v>
      </c>
      <c r="H99" s="27">
        <v>7</v>
      </c>
      <c r="I99" s="27">
        <v>0</v>
      </c>
      <c r="J99" s="27">
        <v>33664</v>
      </c>
      <c r="K99" s="27">
        <v>1669</v>
      </c>
      <c r="L99" s="27">
        <v>179</v>
      </c>
      <c r="M99" s="27">
        <v>33681</v>
      </c>
      <c r="N99" s="27">
        <v>129805.59999999999</v>
      </c>
      <c r="O99" s="27">
        <v>9278.3000000000011</v>
      </c>
      <c r="P99" s="28"/>
      <c r="Q99" s="29" t="s">
        <v>174</v>
      </c>
      <c r="R99" s="29" t="s">
        <v>177</v>
      </c>
      <c r="S99" s="29" t="s">
        <v>178</v>
      </c>
      <c r="U99" s="13">
        <v>33681</v>
      </c>
      <c r="V99" s="30">
        <v>0</v>
      </c>
    </row>
    <row r="100" spans="1:22" ht="14.4" x14ac:dyDescent="0.3">
      <c r="A100" s="25" t="s">
        <v>253</v>
      </c>
      <c r="B100" s="26">
        <v>96</v>
      </c>
      <c r="C100" s="25" t="s">
        <v>49</v>
      </c>
      <c r="D100" s="27">
        <v>8</v>
      </c>
      <c r="E100" s="27">
        <v>0</v>
      </c>
      <c r="F100" s="27">
        <v>5</v>
      </c>
      <c r="G100" s="27">
        <v>40</v>
      </c>
      <c r="H100" s="27">
        <v>34</v>
      </c>
      <c r="I100" s="27">
        <v>0</v>
      </c>
      <c r="J100" s="27">
        <v>156034</v>
      </c>
      <c r="K100" s="27">
        <v>6463</v>
      </c>
      <c r="L100" s="27">
        <v>1466</v>
      </c>
      <c r="M100" s="27">
        <v>156121</v>
      </c>
      <c r="N100" s="27">
        <v>142168.5</v>
      </c>
      <c r="O100" s="27">
        <v>16663.5</v>
      </c>
      <c r="P100" s="28"/>
      <c r="Q100" s="29" t="s">
        <v>174</v>
      </c>
      <c r="R100" s="29" t="s">
        <v>177</v>
      </c>
      <c r="S100" s="29" t="s">
        <v>178</v>
      </c>
      <c r="U100" s="13">
        <v>156121</v>
      </c>
      <c r="V100" s="30">
        <v>0</v>
      </c>
    </row>
    <row r="101" spans="1:22" ht="14.4" x14ac:dyDescent="0.3">
      <c r="A101" s="25" t="s">
        <v>253</v>
      </c>
      <c r="B101" s="26">
        <v>104</v>
      </c>
      <c r="C101" s="25" t="s">
        <v>51</v>
      </c>
      <c r="D101" s="27">
        <v>1</v>
      </c>
      <c r="E101" s="27">
        <v>0</v>
      </c>
      <c r="F101" s="27">
        <v>2</v>
      </c>
      <c r="G101" s="27">
        <v>21</v>
      </c>
      <c r="H101" s="27">
        <v>7</v>
      </c>
      <c r="I101" s="27">
        <v>0</v>
      </c>
      <c r="J101" s="27">
        <v>31299</v>
      </c>
      <c r="K101" s="27">
        <v>1912</v>
      </c>
      <c r="L101" s="27">
        <v>402</v>
      </c>
      <c r="M101" s="27">
        <v>31330</v>
      </c>
      <c r="N101" s="27">
        <v>98961.3</v>
      </c>
      <c r="O101" s="27">
        <v>7216.5</v>
      </c>
      <c r="P101" s="28"/>
      <c r="Q101" s="29" t="s">
        <v>174</v>
      </c>
      <c r="R101" s="29" t="s">
        <v>177</v>
      </c>
      <c r="S101" s="29" t="s">
        <v>178</v>
      </c>
      <c r="U101" s="13">
        <v>31330</v>
      </c>
      <c r="V101" s="30">
        <v>0</v>
      </c>
    </row>
    <row r="102" spans="1:22" ht="14.4" x14ac:dyDescent="0.3">
      <c r="A102" s="25" t="s">
        <v>253</v>
      </c>
      <c r="B102" s="26">
        <v>104</v>
      </c>
      <c r="C102" s="25" t="s">
        <v>49</v>
      </c>
      <c r="D102" s="27">
        <v>6</v>
      </c>
      <c r="E102" s="27">
        <v>0</v>
      </c>
      <c r="F102" s="27">
        <v>3</v>
      </c>
      <c r="G102" s="27">
        <v>41</v>
      </c>
      <c r="H102" s="27">
        <v>23</v>
      </c>
      <c r="I102" s="27">
        <v>1</v>
      </c>
      <c r="J102" s="27">
        <v>84102</v>
      </c>
      <c r="K102" s="27">
        <v>3520</v>
      </c>
      <c r="L102" s="27">
        <v>813</v>
      </c>
      <c r="M102" s="27">
        <v>84176</v>
      </c>
      <c r="N102" s="27">
        <v>105353</v>
      </c>
      <c r="O102" s="27">
        <v>9333</v>
      </c>
      <c r="P102" s="28"/>
      <c r="Q102" s="29" t="s">
        <v>174</v>
      </c>
      <c r="R102" s="29" t="s">
        <v>177</v>
      </c>
      <c r="S102" s="29" t="s">
        <v>178</v>
      </c>
      <c r="U102" s="13">
        <v>84176</v>
      </c>
      <c r="V102" s="30">
        <v>0</v>
      </c>
    </row>
    <row r="103" spans="1:22" ht="14.4" x14ac:dyDescent="0.3">
      <c r="A103" s="25" t="s">
        <v>253</v>
      </c>
      <c r="B103" s="26">
        <v>106</v>
      </c>
      <c r="C103" s="25" t="s">
        <v>47</v>
      </c>
      <c r="D103" s="27">
        <v>114</v>
      </c>
      <c r="E103" s="27">
        <v>0</v>
      </c>
      <c r="F103" s="27">
        <v>9</v>
      </c>
      <c r="G103" s="27">
        <v>4312</v>
      </c>
      <c r="H103" s="27">
        <v>1552</v>
      </c>
      <c r="I103" s="27">
        <v>0</v>
      </c>
      <c r="J103" s="27">
        <v>28321</v>
      </c>
      <c r="K103" s="27">
        <v>1259</v>
      </c>
      <c r="L103" s="27">
        <v>334</v>
      </c>
      <c r="M103" s="27">
        <v>34308</v>
      </c>
      <c r="N103" s="27">
        <v>47636.3</v>
      </c>
      <c r="O103" s="27">
        <v>2754</v>
      </c>
      <c r="P103" s="28"/>
      <c r="Q103" s="29" t="s">
        <v>174</v>
      </c>
      <c r="R103" s="29" t="s">
        <v>14</v>
      </c>
      <c r="S103" s="29" t="s">
        <v>175</v>
      </c>
      <c r="U103" s="13">
        <v>34308</v>
      </c>
      <c r="V103" s="30">
        <v>0</v>
      </c>
    </row>
    <row r="104" spans="1:22" ht="14.4" x14ac:dyDescent="0.3">
      <c r="A104" s="25" t="s">
        <v>253</v>
      </c>
      <c r="B104" s="26">
        <v>106</v>
      </c>
      <c r="C104" s="25" t="s">
        <v>52</v>
      </c>
      <c r="D104" s="27">
        <v>175</v>
      </c>
      <c r="E104" s="27">
        <v>0</v>
      </c>
      <c r="F104" s="27">
        <v>17</v>
      </c>
      <c r="G104" s="27">
        <v>6312</v>
      </c>
      <c r="H104" s="27">
        <v>2260</v>
      </c>
      <c r="I104" s="27">
        <v>1</v>
      </c>
      <c r="J104" s="27">
        <v>39466</v>
      </c>
      <c r="K104" s="27">
        <v>2266</v>
      </c>
      <c r="L104" s="27">
        <v>405</v>
      </c>
      <c r="M104" s="27">
        <v>48231</v>
      </c>
      <c r="N104" s="27">
        <v>65610.600000000006</v>
      </c>
      <c r="O104" s="27">
        <v>5651</v>
      </c>
      <c r="P104" s="28"/>
      <c r="Q104" s="29" t="s">
        <v>174</v>
      </c>
      <c r="R104" s="29" t="s">
        <v>14</v>
      </c>
      <c r="S104" s="29" t="s">
        <v>175</v>
      </c>
      <c r="U104" s="13">
        <v>48231</v>
      </c>
      <c r="V104" s="30">
        <v>0</v>
      </c>
    </row>
    <row r="105" spans="1:22" ht="14.4" x14ac:dyDescent="0.3">
      <c r="A105" s="25" t="s">
        <v>253</v>
      </c>
      <c r="B105" s="26">
        <v>106</v>
      </c>
      <c r="C105" s="25" t="s">
        <v>45</v>
      </c>
      <c r="D105" s="27">
        <v>629</v>
      </c>
      <c r="E105" s="27">
        <v>0</v>
      </c>
      <c r="F105" s="27">
        <v>65</v>
      </c>
      <c r="G105" s="27">
        <v>19017</v>
      </c>
      <c r="H105" s="27">
        <v>6672</v>
      </c>
      <c r="I105" s="27">
        <v>3</v>
      </c>
      <c r="J105" s="27">
        <v>150860</v>
      </c>
      <c r="K105" s="27">
        <v>5814</v>
      </c>
      <c r="L105" s="27">
        <v>2003</v>
      </c>
      <c r="M105" s="27">
        <v>177246</v>
      </c>
      <c r="N105" s="27">
        <v>167644.70000000001</v>
      </c>
      <c r="O105" s="27">
        <v>15140.500000000002</v>
      </c>
      <c r="P105" s="28"/>
      <c r="Q105" s="29" t="s">
        <v>174</v>
      </c>
      <c r="R105" s="29" t="s">
        <v>14</v>
      </c>
      <c r="S105" s="29" t="s">
        <v>175</v>
      </c>
      <c r="U105" s="13">
        <v>177246</v>
      </c>
      <c r="V105" s="30">
        <v>0</v>
      </c>
    </row>
    <row r="106" spans="1:22" ht="14.4" x14ac:dyDescent="0.3">
      <c r="A106" s="25" t="s">
        <v>253</v>
      </c>
      <c r="B106" s="26">
        <v>106</v>
      </c>
      <c r="C106" s="25" t="s">
        <v>53</v>
      </c>
      <c r="D106" s="27">
        <v>13</v>
      </c>
      <c r="E106" s="27">
        <v>0</v>
      </c>
      <c r="F106" s="27">
        <v>3</v>
      </c>
      <c r="G106" s="27">
        <v>1204</v>
      </c>
      <c r="H106" s="27">
        <v>430</v>
      </c>
      <c r="I106" s="27">
        <v>0</v>
      </c>
      <c r="J106" s="27">
        <v>6725</v>
      </c>
      <c r="K106" s="27">
        <v>634</v>
      </c>
      <c r="L106" s="27">
        <v>111</v>
      </c>
      <c r="M106" s="27">
        <v>8375</v>
      </c>
      <c r="N106" s="27">
        <v>39092</v>
      </c>
      <c r="O106" s="27">
        <v>3534.2000000000003</v>
      </c>
      <c r="P106" s="28"/>
      <c r="Q106" s="29" t="s">
        <v>174</v>
      </c>
      <c r="R106" s="29" t="s">
        <v>14</v>
      </c>
      <c r="S106" s="29" t="s">
        <v>175</v>
      </c>
      <c r="U106" s="13">
        <v>8375</v>
      </c>
      <c r="V106" s="30">
        <v>0</v>
      </c>
    </row>
    <row r="107" spans="1:22" ht="14.4" x14ac:dyDescent="0.3">
      <c r="A107" s="25" t="s">
        <v>253</v>
      </c>
      <c r="B107" s="26">
        <v>106</v>
      </c>
      <c r="C107" s="25" t="s">
        <v>257</v>
      </c>
      <c r="D107" s="27">
        <v>1</v>
      </c>
      <c r="E107" s="27">
        <v>0</v>
      </c>
      <c r="F107" s="27">
        <v>0</v>
      </c>
      <c r="G107" s="27">
        <v>264</v>
      </c>
      <c r="H107" s="27">
        <v>145</v>
      </c>
      <c r="I107" s="27">
        <v>0</v>
      </c>
      <c r="J107" s="27">
        <v>1766</v>
      </c>
      <c r="K107" s="27">
        <v>111</v>
      </c>
      <c r="L107" s="27">
        <v>27</v>
      </c>
      <c r="M107" s="27">
        <v>2176</v>
      </c>
      <c r="N107" s="27">
        <v>5643.9000000000005</v>
      </c>
      <c r="O107" s="27">
        <v>280.5</v>
      </c>
      <c r="P107" s="28"/>
      <c r="Q107" s="29" t="s">
        <v>174</v>
      </c>
      <c r="R107" s="29" t="s">
        <v>14</v>
      </c>
      <c r="S107" s="29" t="s">
        <v>175</v>
      </c>
      <c r="U107" s="13">
        <v>2176</v>
      </c>
      <c r="V107" s="30">
        <v>0</v>
      </c>
    </row>
    <row r="108" spans="1:22" ht="14.4" x14ac:dyDescent="0.3">
      <c r="A108" s="25" t="s">
        <v>253</v>
      </c>
      <c r="B108" s="26">
        <v>108</v>
      </c>
      <c r="C108" s="25" t="s">
        <v>51</v>
      </c>
      <c r="D108" s="27">
        <v>0</v>
      </c>
      <c r="E108" s="27">
        <v>0</v>
      </c>
      <c r="F108" s="27">
        <v>4</v>
      </c>
      <c r="G108" s="27">
        <v>365</v>
      </c>
      <c r="H108" s="27">
        <v>10</v>
      </c>
      <c r="I108" s="27">
        <v>0</v>
      </c>
      <c r="J108" s="27">
        <v>21979.749552435689</v>
      </c>
      <c r="K108" s="27">
        <v>1387.5749552435691</v>
      </c>
      <c r="L108" s="27">
        <v>66</v>
      </c>
      <c r="M108" s="27">
        <v>22359</v>
      </c>
      <c r="N108" s="27">
        <v>58453.200000000004</v>
      </c>
      <c r="O108" s="27">
        <v>3215.1000000000004</v>
      </c>
      <c r="P108" s="28"/>
      <c r="Q108" s="29" t="s">
        <v>174</v>
      </c>
      <c r="R108" s="29" t="s">
        <v>177</v>
      </c>
      <c r="S108" s="29" t="s">
        <v>178</v>
      </c>
      <c r="U108" s="13">
        <v>22359</v>
      </c>
      <c r="V108" s="30">
        <v>0</v>
      </c>
    </row>
    <row r="109" spans="1:22" ht="14.4" x14ac:dyDescent="0.3">
      <c r="A109" s="25" t="s">
        <v>253</v>
      </c>
      <c r="B109" s="26">
        <v>108</v>
      </c>
      <c r="C109" s="25" t="s">
        <v>54</v>
      </c>
      <c r="D109" s="27">
        <v>1</v>
      </c>
      <c r="E109" s="27">
        <v>0</v>
      </c>
      <c r="F109" s="27">
        <v>0</v>
      </c>
      <c r="G109" s="27">
        <v>254</v>
      </c>
      <c r="H109" s="27">
        <v>9</v>
      </c>
      <c r="I109" s="27">
        <v>0</v>
      </c>
      <c r="J109" s="27">
        <v>18808.534721567892</v>
      </c>
      <c r="K109" s="27">
        <v>1433.553472156789</v>
      </c>
      <c r="L109" s="27">
        <v>118</v>
      </c>
      <c r="M109" s="27">
        <v>19073</v>
      </c>
      <c r="N109" s="27">
        <v>160542.9</v>
      </c>
      <c r="O109" s="27">
        <v>7853.0999999999995</v>
      </c>
      <c r="P109" s="28"/>
      <c r="Q109" s="29" t="s">
        <v>174</v>
      </c>
      <c r="R109" s="29" t="s">
        <v>177</v>
      </c>
      <c r="S109" s="29" t="s">
        <v>178</v>
      </c>
      <c r="U109" s="13">
        <v>19073</v>
      </c>
      <c r="V109" s="30">
        <v>0</v>
      </c>
    </row>
    <row r="110" spans="1:22" ht="14.4" x14ac:dyDescent="0.3">
      <c r="A110" s="25" t="s">
        <v>253</v>
      </c>
      <c r="B110" s="26">
        <v>108</v>
      </c>
      <c r="C110" s="25" t="s">
        <v>49</v>
      </c>
      <c r="D110" s="27">
        <v>3</v>
      </c>
      <c r="E110" s="27">
        <v>0</v>
      </c>
      <c r="F110" s="27">
        <v>2</v>
      </c>
      <c r="G110" s="27">
        <v>100</v>
      </c>
      <c r="H110" s="27">
        <v>1</v>
      </c>
      <c r="I110" s="27">
        <v>0</v>
      </c>
      <c r="J110" s="27">
        <v>8281.5320832940724</v>
      </c>
      <c r="K110" s="27">
        <v>452.15320832940733</v>
      </c>
      <c r="L110" s="27">
        <v>67</v>
      </c>
      <c r="M110" s="27">
        <v>8388</v>
      </c>
      <c r="N110" s="27">
        <v>27634.099999999995</v>
      </c>
      <c r="O110" s="27">
        <v>3797.3999999999996</v>
      </c>
      <c r="P110" s="28"/>
      <c r="Q110" s="29" t="s">
        <v>174</v>
      </c>
      <c r="R110" s="29" t="s">
        <v>177</v>
      </c>
      <c r="S110" s="29" t="s">
        <v>178</v>
      </c>
      <c r="U110" s="13">
        <v>8388</v>
      </c>
      <c r="V110" s="30">
        <v>0</v>
      </c>
    </row>
    <row r="111" spans="1:22" ht="14.4" x14ac:dyDescent="0.3">
      <c r="A111" s="25" t="s">
        <v>253</v>
      </c>
      <c r="B111" s="26">
        <v>108</v>
      </c>
      <c r="C111" s="25" t="s">
        <v>45</v>
      </c>
      <c r="D111" s="27">
        <v>3</v>
      </c>
      <c r="E111" s="27">
        <v>0</v>
      </c>
      <c r="F111" s="27">
        <v>0</v>
      </c>
      <c r="G111" s="27">
        <v>195</v>
      </c>
      <c r="H111" s="27">
        <v>17</v>
      </c>
      <c r="I111" s="27">
        <v>1</v>
      </c>
      <c r="J111" s="27">
        <v>25977.668237067752</v>
      </c>
      <c r="K111" s="27">
        <v>946.66682370677472</v>
      </c>
      <c r="L111" s="27">
        <v>104</v>
      </c>
      <c r="M111" s="27">
        <v>26194</v>
      </c>
      <c r="N111" s="27">
        <v>69300.5</v>
      </c>
      <c r="O111" s="27">
        <v>7484</v>
      </c>
      <c r="P111" s="28"/>
      <c r="Q111" s="29" t="s">
        <v>174</v>
      </c>
      <c r="R111" s="29" t="s">
        <v>177</v>
      </c>
      <c r="S111" s="29" t="s">
        <v>178</v>
      </c>
      <c r="U111" s="13">
        <v>26194</v>
      </c>
      <c r="V111" s="30">
        <v>0</v>
      </c>
    </row>
    <row r="112" spans="1:22" ht="14.4" x14ac:dyDescent="0.3">
      <c r="A112" s="25" t="s">
        <v>253</v>
      </c>
      <c r="B112" s="26">
        <v>108</v>
      </c>
      <c r="C112" s="25" t="s">
        <v>48</v>
      </c>
      <c r="D112" s="27">
        <v>2</v>
      </c>
      <c r="E112" s="27">
        <v>0</v>
      </c>
      <c r="F112" s="27">
        <v>1</v>
      </c>
      <c r="G112" s="27">
        <v>450</v>
      </c>
      <c r="H112" s="27">
        <v>10</v>
      </c>
      <c r="I112" s="27">
        <v>0</v>
      </c>
      <c r="J112" s="27">
        <v>37303.5154056346</v>
      </c>
      <c r="K112" s="27">
        <v>1672.0515405634601</v>
      </c>
      <c r="L112" s="27">
        <v>135</v>
      </c>
      <c r="M112" s="27">
        <v>37767</v>
      </c>
      <c r="N112" s="27">
        <v>99866.200000000012</v>
      </c>
      <c r="O112" s="27">
        <v>6104.7</v>
      </c>
      <c r="P112" s="28"/>
      <c r="Q112" s="29" t="s">
        <v>174</v>
      </c>
      <c r="R112" s="29" t="s">
        <v>177</v>
      </c>
      <c r="S112" s="29" t="s">
        <v>178</v>
      </c>
      <c r="U112" s="13">
        <v>37767</v>
      </c>
      <c r="V112" s="30">
        <v>0</v>
      </c>
    </row>
    <row r="113" spans="1:22" ht="14.4" x14ac:dyDescent="0.3">
      <c r="A113" s="25" t="s">
        <v>253</v>
      </c>
      <c r="B113" s="26">
        <v>112</v>
      </c>
      <c r="C113" s="25" t="s">
        <v>51</v>
      </c>
      <c r="D113" s="27">
        <v>8</v>
      </c>
      <c r="E113" s="27">
        <v>0</v>
      </c>
      <c r="F113" s="27">
        <v>1</v>
      </c>
      <c r="G113" s="27">
        <v>242</v>
      </c>
      <c r="H113" s="27">
        <v>37</v>
      </c>
      <c r="I113" s="27">
        <v>0</v>
      </c>
      <c r="J113" s="27">
        <v>117848</v>
      </c>
      <c r="K113" s="27">
        <v>6698</v>
      </c>
      <c r="L113" s="27">
        <v>537</v>
      </c>
      <c r="M113" s="27">
        <v>118136</v>
      </c>
      <c r="N113" s="27">
        <v>190563.40000000002</v>
      </c>
      <c r="O113" s="27">
        <v>14331</v>
      </c>
      <c r="P113" s="28"/>
      <c r="Q113" s="29" t="s">
        <v>174</v>
      </c>
      <c r="R113" s="29" t="s">
        <v>177</v>
      </c>
      <c r="S113" s="29" t="s">
        <v>178</v>
      </c>
      <c r="U113" s="13">
        <v>118136</v>
      </c>
      <c r="V113" s="30">
        <v>0</v>
      </c>
    </row>
    <row r="114" spans="1:22" ht="14.4" x14ac:dyDescent="0.3">
      <c r="A114" s="25" t="s">
        <v>253</v>
      </c>
      <c r="B114" s="26">
        <v>112</v>
      </c>
      <c r="C114" s="25" t="s">
        <v>54</v>
      </c>
      <c r="D114" s="27">
        <v>0</v>
      </c>
      <c r="E114" s="27">
        <v>0</v>
      </c>
      <c r="F114" s="27">
        <v>0</v>
      </c>
      <c r="G114" s="27">
        <v>31</v>
      </c>
      <c r="H114" s="27">
        <v>7</v>
      </c>
      <c r="I114" s="27">
        <v>0</v>
      </c>
      <c r="J114" s="27">
        <v>11096</v>
      </c>
      <c r="K114" s="27">
        <v>600</v>
      </c>
      <c r="L114" s="27">
        <v>76</v>
      </c>
      <c r="M114" s="27">
        <v>11134</v>
      </c>
      <c r="N114" s="27">
        <v>23789.200000000001</v>
      </c>
      <c r="O114" s="27">
        <v>1096.5</v>
      </c>
      <c r="P114" s="28"/>
      <c r="Q114" s="29" t="s">
        <v>174</v>
      </c>
      <c r="R114" s="29" t="s">
        <v>177</v>
      </c>
      <c r="S114" s="29" t="s">
        <v>178</v>
      </c>
      <c r="U114" s="13">
        <v>11134</v>
      </c>
      <c r="V114" s="30">
        <v>0</v>
      </c>
    </row>
    <row r="115" spans="1:22" ht="14.4" x14ac:dyDescent="0.3">
      <c r="A115" s="25" t="s">
        <v>253</v>
      </c>
      <c r="B115" s="26">
        <v>112</v>
      </c>
      <c r="C115" s="25" t="s">
        <v>49</v>
      </c>
      <c r="D115" s="27">
        <v>12</v>
      </c>
      <c r="E115" s="27">
        <v>0</v>
      </c>
      <c r="F115" s="27">
        <v>5</v>
      </c>
      <c r="G115" s="27">
        <v>498</v>
      </c>
      <c r="H115" s="27">
        <v>71</v>
      </c>
      <c r="I115" s="27">
        <v>0</v>
      </c>
      <c r="J115" s="27">
        <v>242053</v>
      </c>
      <c r="K115" s="27">
        <v>11385</v>
      </c>
      <c r="L115" s="27">
        <v>2363</v>
      </c>
      <c r="M115" s="27">
        <v>242639</v>
      </c>
      <c r="N115" s="27">
        <v>166666.10000000003</v>
      </c>
      <c r="O115" s="27">
        <v>15172.5</v>
      </c>
      <c r="P115" s="28"/>
      <c r="Q115" s="29" t="s">
        <v>174</v>
      </c>
      <c r="R115" s="29" t="s">
        <v>177</v>
      </c>
      <c r="S115" s="29" t="s">
        <v>178</v>
      </c>
      <c r="U115" s="13">
        <v>242639</v>
      </c>
      <c r="V115" s="30">
        <v>0</v>
      </c>
    </row>
    <row r="116" spans="1:22" ht="14.4" x14ac:dyDescent="0.3">
      <c r="A116" s="25" t="s">
        <v>253</v>
      </c>
      <c r="B116" s="26">
        <v>120</v>
      </c>
      <c r="C116" s="25" t="s">
        <v>49</v>
      </c>
      <c r="D116" s="27">
        <v>2</v>
      </c>
      <c r="E116" s="27">
        <v>0</v>
      </c>
      <c r="F116" s="27">
        <v>1</v>
      </c>
      <c r="G116" s="27">
        <v>9</v>
      </c>
      <c r="H116" s="27">
        <v>1</v>
      </c>
      <c r="I116" s="27">
        <v>0</v>
      </c>
      <c r="J116" s="27">
        <v>36147</v>
      </c>
      <c r="K116" s="27">
        <v>1251</v>
      </c>
      <c r="L116" s="27">
        <v>1158</v>
      </c>
      <c r="M116" s="27">
        <v>36160</v>
      </c>
      <c r="N116" s="27">
        <v>54587.100000000006</v>
      </c>
      <c r="O116" s="27">
        <v>5996.7</v>
      </c>
      <c r="P116" s="28"/>
      <c r="Q116" s="29" t="s">
        <v>174</v>
      </c>
      <c r="R116" s="29" t="s">
        <v>177</v>
      </c>
      <c r="S116" s="29" t="s">
        <v>178</v>
      </c>
      <c r="U116" s="13">
        <v>36160</v>
      </c>
      <c r="V116" s="30">
        <v>0</v>
      </c>
    </row>
    <row r="117" spans="1:22" ht="14.4" x14ac:dyDescent="0.3">
      <c r="A117" s="25" t="s">
        <v>253</v>
      </c>
      <c r="B117" s="26">
        <v>122</v>
      </c>
      <c r="C117" s="25" t="s">
        <v>47</v>
      </c>
      <c r="D117" s="27">
        <v>12</v>
      </c>
      <c r="E117" s="27">
        <v>0</v>
      </c>
      <c r="F117" s="27">
        <v>1</v>
      </c>
      <c r="G117" s="27">
        <v>608</v>
      </c>
      <c r="H117" s="27">
        <v>480</v>
      </c>
      <c r="I117" s="27">
        <v>1</v>
      </c>
      <c r="J117" s="27">
        <v>2918</v>
      </c>
      <c r="K117" s="27">
        <v>174</v>
      </c>
      <c r="L117" s="27">
        <v>35</v>
      </c>
      <c r="M117" s="27">
        <v>4020</v>
      </c>
      <c r="N117" s="27">
        <v>10157.400000000001</v>
      </c>
      <c r="O117" s="27">
        <v>671.60000000000014</v>
      </c>
      <c r="P117" s="28"/>
      <c r="Q117" s="29" t="s">
        <v>174</v>
      </c>
      <c r="R117" s="29" t="s">
        <v>14</v>
      </c>
      <c r="S117" s="29" t="s">
        <v>175</v>
      </c>
      <c r="U117" s="13">
        <v>4020</v>
      </c>
      <c r="V117" s="30">
        <v>0</v>
      </c>
    </row>
    <row r="118" spans="1:22" ht="14.4" x14ac:dyDescent="0.3">
      <c r="A118" s="25" t="s">
        <v>253</v>
      </c>
      <c r="B118" s="26">
        <v>122</v>
      </c>
      <c r="C118" s="25" t="s">
        <v>45</v>
      </c>
      <c r="D118" s="27">
        <v>159</v>
      </c>
      <c r="E118" s="27">
        <v>0</v>
      </c>
      <c r="F118" s="27">
        <v>26</v>
      </c>
      <c r="G118" s="27">
        <v>12952</v>
      </c>
      <c r="H118" s="27">
        <v>12093</v>
      </c>
      <c r="I118" s="27">
        <v>4</v>
      </c>
      <c r="J118" s="27">
        <v>61980</v>
      </c>
      <c r="K118" s="27">
        <v>3523</v>
      </c>
      <c r="L118" s="27">
        <v>886</v>
      </c>
      <c r="M118" s="27">
        <v>87214</v>
      </c>
      <c r="N118" s="27">
        <v>142770.70000000001</v>
      </c>
      <c r="O118" s="27">
        <v>13241.699999999997</v>
      </c>
      <c r="P118" s="28"/>
      <c r="Q118" s="29" t="s">
        <v>174</v>
      </c>
      <c r="R118" s="29" t="s">
        <v>14</v>
      </c>
      <c r="S118" s="29" t="s">
        <v>175</v>
      </c>
      <c r="U118" s="13">
        <v>87214</v>
      </c>
      <c r="V118" s="30">
        <v>0</v>
      </c>
    </row>
    <row r="119" spans="1:22" ht="14.4" x14ac:dyDescent="0.3">
      <c r="A119" s="25" t="s">
        <v>253</v>
      </c>
      <c r="B119" s="26">
        <v>128</v>
      </c>
      <c r="C119" s="25" t="s">
        <v>49</v>
      </c>
      <c r="D119" s="27">
        <v>4</v>
      </c>
      <c r="E119" s="27">
        <v>0</v>
      </c>
      <c r="F119" s="27">
        <v>5</v>
      </c>
      <c r="G119" s="27">
        <v>41</v>
      </c>
      <c r="H119" s="27">
        <v>8</v>
      </c>
      <c r="I119" s="27">
        <v>0</v>
      </c>
      <c r="J119" s="27">
        <v>43575</v>
      </c>
      <c r="K119" s="27">
        <v>2212</v>
      </c>
      <c r="L119" s="27">
        <v>1156</v>
      </c>
      <c r="M119" s="27">
        <v>43633</v>
      </c>
      <c r="N119" s="27">
        <v>73695</v>
      </c>
      <c r="O119" s="27">
        <v>6579</v>
      </c>
      <c r="P119" s="28"/>
      <c r="Q119" s="29" t="s">
        <v>174</v>
      </c>
      <c r="R119" s="29" t="s">
        <v>177</v>
      </c>
      <c r="S119" s="29" t="s">
        <v>178</v>
      </c>
      <c r="U119" s="13">
        <v>43633</v>
      </c>
      <c r="V119" s="30">
        <v>0</v>
      </c>
    </row>
    <row r="120" spans="1:22" ht="14.4" x14ac:dyDescent="0.3">
      <c r="A120" s="25" t="s">
        <v>253</v>
      </c>
      <c r="B120" s="26">
        <v>136</v>
      </c>
      <c r="C120" s="25" t="s">
        <v>51</v>
      </c>
      <c r="D120" s="27">
        <v>2</v>
      </c>
      <c r="E120" s="27">
        <v>0</v>
      </c>
      <c r="F120" s="27">
        <v>0</v>
      </c>
      <c r="G120" s="27">
        <v>463</v>
      </c>
      <c r="H120" s="27">
        <v>17</v>
      </c>
      <c r="I120" s="27">
        <v>0</v>
      </c>
      <c r="J120" s="27">
        <v>6539</v>
      </c>
      <c r="K120" s="27">
        <v>530</v>
      </c>
      <c r="L120" s="27">
        <v>44</v>
      </c>
      <c r="M120" s="27">
        <v>7022</v>
      </c>
      <c r="N120" s="27">
        <v>22618</v>
      </c>
      <c r="O120" s="27">
        <v>3708.5000000000005</v>
      </c>
      <c r="P120" s="28"/>
      <c r="Q120" s="29" t="s">
        <v>174</v>
      </c>
      <c r="R120" s="29" t="s">
        <v>177</v>
      </c>
      <c r="S120" s="29" t="s">
        <v>178</v>
      </c>
      <c r="U120" s="13">
        <v>7022</v>
      </c>
      <c r="V120" s="30">
        <v>0</v>
      </c>
    </row>
    <row r="121" spans="1:22" ht="14.4" x14ac:dyDescent="0.3">
      <c r="A121" s="25" t="s">
        <v>253</v>
      </c>
      <c r="B121" s="26">
        <v>136</v>
      </c>
      <c r="C121" s="25" t="s">
        <v>54</v>
      </c>
      <c r="D121" s="27">
        <v>2</v>
      </c>
      <c r="E121" s="27">
        <v>0</v>
      </c>
      <c r="F121" s="27">
        <v>1</v>
      </c>
      <c r="G121" s="27">
        <v>2264</v>
      </c>
      <c r="H121" s="27">
        <v>135</v>
      </c>
      <c r="I121" s="27">
        <v>0</v>
      </c>
      <c r="J121" s="27">
        <v>32325</v>
      </c>
      <c r="K121" s="27">
        <v>2568</v>
      </c>
      <c r="L121" s="27">
        <v>164</v>
      </c>
      <c r="M121" s="27">
        <v>34727</v>
      </c>
      <c r="N121" s="27">
        <v>97176.3</v>
      </c>
      <c r="O121" s="27">
        <v>6415</v>
      </c>
      <c r="P121" s="28"/>
      <c r="Q121" s="29" t="s">
        <v>174</v>
      </c>
      <c r="R121" s="29" t="s">
        <v>177</v>
      </c>
      <c r="S121" s="29" t="s">
        <v>178</v>
      </c>
      <c r="U121" s="13">
        <v>34727</v>
      </c>
      <c r="V121" s="30">
        <v>0</v>
      </c>
    </row>
    <row r="122" spans="1:22" ht="14.4" x14ac:dyDescent="0.3">
      <c r="A122" s="25" t="s">
        <v>253</v>
      </c>
      <c r="B122" s="26">
        <v>136</v>
      </c>
      <c r="C122" s="25" t="s">
        <v>49</v>
      </c>
      <c r="D122" s="27">
        <v>5</v>
      </c>
      <c r="E122" s="27">
        <v>0</v>
      </c>
      <c r="F122" s="27">
        <v>3</v>
      </c>
      <c r="G122" s="27">
        <v>4849</v>
      </c>
      <c r="H122" s="27">
        <v>308</v>
      </c>
      <c r="I122" s="27">
        <v>1</v>
      </c>
      <c r="J122" s="27">
        <v>76974</v>
      </c>
      <c r="K122" s="27">
        <v>4453</v>
      </c>
      <c r="L122" s="27">
        <v>648</v>
      </c>
      <c r="M122" s="27">
        <v>82140</v>
      </c>
      <c r="N122" s="27">
        <v>118522.2</v>
      </c>
      <c r="O122" s="27">
        <v>10863.000000000002</v>
      </c>
      <c r="P122" s="28"/>
      <c r="Q122" s="29" t="s">
        <v>174</v>
      </c>
      <c r="R122" s="29" t="s">
        <v>177</v>
      </c>
      <c r="S122" s="29" t="s">
        <v>178</v>
      </c>
      <c r="U122" s="13">
        <v>82140</v>
      </c>
      <c r="V122" s="30">
        <v>0</v>
      </c>
    </row>
    <row r="123" spans="1:22" ht="14.4" x14ac:dyDescent="0.3">
      <c r="A123" s="25" t="s">
        <v>253</v>
      </c>
      <c r="B123" s="26">
        <v>138</v>
      </c>
      <c r="C123" s="25" t="s">
        <v>47</v>
      </c>
      <c r="D123" s="27">
        <v>24</v>
      </c>
      <c r="E123" s="27">
        <v>0</v>
      </c>
      <c r="F123" s="27">
        <v>10</v>
      </c>
      <c r="G123" s="27">
        <v>3502.8121504550941</v>
      </c>
      <c r="H123" s="27">
        <v>1979.3480644807541</v>
      </c>
      <c r="I123" s="27">
        <v>0</v>
      </c>
      <c r="J123" s="27">
        <v>19211.928171948679</v>
      </c>
      <c r="K123" s="27">
        <v>912</v>
      </c>
      <c r="L123" s="27">
        <v>548</v>
      </c>
      <c r="M123" s="27">
        <v>24728</v>
      </c>
      <c r="N123" s="27">
        <v>34148.199999999997</v>
      </c>
      <c r="O123" s="27">
        <v>2116.3000000000002</v>
      </c>
      <c r="P123" s="28"/>
      <c r="Q123" s="29" t="s">
        <v>174</v>
      </c>
      <c r="R123" s="29" t="s">
        <v>14</v>
      </c>
      <c r="S123" s="29" t="s">
        <v>175</v>
      </c>
      <c r="U123" s="13">
        <v>24728</v>
      </c>
      <c r="V123" s="30">
        <v>0</v>
      </c>
    </row>
    <row r="124" spans="1:22" ht="14.4" x14ac:dyDescent="0.3">
      <c r="A124" s="25" t="s">
        <v>253</v>
      </c>
      <c r="B124" s="26">
        <v>138</v>
      </c>
      <c r="C124" s="25" t="s">
        <v>52</v>
      </c>
      <c r="D124" s="27">
        <v>22</v>
      </c>
      <c r="E124" s="27">
        <v>0</v>
      </c>
      <c r="F124" s="27">
        <v>8</v>
      </c>
      <c r="G124" s="27">
        <v>2230.5703476258359</v>
      </c>
      <c r="H124" s="27">
        <v>1216.2444346967868</v>
      </c>
      <c r="I124" s="27">
        <v>0</v>
      </c>
      <c r="J124" s="27">
        <v>12256.6518258581</v>
      </c>
      <c r="K124" s="27">
        <v>1024</v>
      </c>
      <c r="L124" s="27">
        <v>363</v>
      </c>
      <c r="M124" s="27">
        <v>15733</v>
      </c>
      <c r="N124" s="27">
        <v>56515.399999999994</v>
      </c>
      <c r="O124" s="27">
        <v>3053.8</v>
      </c>
      <c r="P124" s="28"/>
      <c r="Q124" s="29" t="s">
        <v>174</v>
      </c>
      <c r="R124" s="29" t="s">
        <v>14</v>
      </c>
      <c r="S124" s="29" t="s">
        <v>175</v>
      </c>
      <c r="U124" s="13">
        <v>15733</v>
      </c>
      <c r="V124" s="30">
        <v>0</v>
      </c>
    </row>
    <row r="125" spans="1:22" ht="14.4" x14ac:dyDescent="0.3">
      <c r="A125" s="25" t="s">
        <v>253</v>
      </c>
      <c r="B125" s="26">
        <v>138</v>
      </c>
      <c r="C125" s="25" t="s">
        <v>45</v>
      </c>
      <c r="D125" s="27">
        <v>181</v>
      </c>
      <c r="E125" s="27">
        <v>0</v>
      </c>
      <c r="F125" s="27">
        <v>46</v>
      </c>
      <c r="G125" s="27">
        <v>21269.26400921154</v>
      </c>
      <c r="H125" s="27">
        <v>11917.256003947801</v>
      </c>
      <c r="I125" s="27">
        <v>0</v>
      </c>
      <c r="J125" s="27">
        <v>125765.0160105275</v>
      </c>
      <c r="K125" s="27">
        <v>6170</v>
      </c>
      <c r="L125" s="27">
        <v>1640</v>
      </c>
      <c r="M125" s="27">
        <v>159179</v>
      </c>
      <c r="N125" s="27">
        <v>302121.60000000003</v>
      </c>
      <c r="O125" s="27">
        <v>20519.900000000001</v>
      </c>
      <c r="P125" s="28"/>
      <c r="Q125" s="29" t="s">
        <v>174</v>
      </c>
      <c r="R125" s="29" t="s">
        <v>14</v>
      </c>
      <c r="S125" s="29" t="s">
        <v>175</v>
      </c>
      <c r="U125" s="13">
        <v>159179</v>
      </c>
      <c r="V125" s="30">
        <v>0</v>
      </c>
    </row>
    <row r="126" spans="1:22" ht="14.4" x14ac:dyDescent="0.3">
      <c r="A126" s="25" t="s">
        <v>253</v>
      </c>
      <c r="B126" s="26">
        <v>138</v>
      </c>
      <c r="C126" s="25" t="s">
        <v>53</v>
      </c>
      <c r="D126" s="27">
        <v>11</v>
      </c>
      <c r="E126" s="27">
        <v>0</v>
      </c>
      <c r="F126" s="27">
        <v>7</v>
      </c>
      <c r="G126" s="27">
        <v>1053.3534927075339</v>
      </c>
      <c r="H126" s="27">
        <v>730.15149687465737</v>
      </c>
      <c r="I126" s="27">
        <v>0</v>
      </c>
      <c r="J126" s="27">
        <v>5929.403991665753</v>
      </c>
      <c r="K126" s="27">
        <v>692</v>
      </c>
      <c r="L126" s="27">
        <v>125</v>
      </c>
      <c r="M126" s="27">
        <v>7731</v>
      </c>
      <c r="N126" s="27">
        <v>32465.200000000001</v>
      </c>
      <c r="O126" s="27">
        <v>5151.9000000000005</v>
      </c>
      <c r="P126" s="28"/>
      <c r="Q126" s="29" t="s">
        <v>174</v>
      </c>
      <c r="R126" s="29" t="s">
        <v>14</v>
      </c>
      <c r="S126" s="29" t="s">
        <v>175</v>
      </c>
      <c r="U126" s="13">
        <v>7731</v>
      </c>
      <c r="V126" s="30">
        <v>0</v>
      </c>
    </row>
    <row r="127" spans="1:22" ht="14.4" x14ac:dyDescent="0.3">
      <c r="A127" s="25" t="s">
        <v>253</v>
      </c>
      <c r="B127" s="26">
        <v>140</v>
      </c>
      <c r="C127" s="25" t="s">
        <v>51</v>
      </c>
      <c r="D127" s="27">
        <v>7</v>
      </c>
      <c r="E127" s="27">
        <v>0</v>
      </c>
      <c r="F127" s="27">
        <v>0</v>
      </c>
      <c r="G127" s="27">
        <v>94</v>
      </c>
      <c r="H127" s="27">
        <v>4</v>
      </c>
      <c r="I127" s="27">
        <v>0</v>
      </c>
      <c r="J127" s="27">
        <v>31012.449846692951</v>
      </c>
      <c r="K127" s="27">
        <v>2051</v>
      </c>
      <c r="L127" s="27">
        <v>136</v>
      </c>
      <c r="M127" s="27">
        <v>31117</v>
      </c>
      <c r="N127" s="27">
        <v>149546.79999999999</v>
      </c>
      <c r="O127" s="27">
        <v>7879.5</v>
      </c>
      <c r="P127" s="28"/>
      <c r="Q127" s="29" t="s">
        <v>174</v>
      </c>
      <c r="R127" s="29" t="s">
        <v>177</v>
      </c>
      <c r="S127" s="29" t="s">
        <v>178</v>
      </c>
      <c r="U127" s="13">
        <v>31117</v>
      </c>
      <c r="V127" s="30">
        <v>0</v>
      </c>
    </row>
    <row r="128" spans="1:22" ht="14.4" x14ac:dyDescent="0.3">
      <c r="A128" s="25" t="s">
        <v>253</v>
      </c>
      <c r="B128" s="26">
        <v>140</v>
      </c>
      <c r="C128" s="25" t="s">
        <v>54</v>
      </c>
      <c r="D128" s="27">
        <v>1</v>
      </c>
      <c r="E128" s="27">
        <v>0</v>
      </c>
      <c r="F128" s="27">
        <v>0</v>
      </c>
      <c r="G128" s="27">
        <v>17</v>
      </c>
      <c r="H128" s="27">
        <v>0</v>
      </c>
      <c r="I128" s="27">
        <v>0</v>
      </c>
      <c r="J128" s="27">
        <v>3553.1625054752521</v>
      </c>
      <c r="K128" s="27">
        <v>314</v>
      </c>
      <c r="L128" s="27">
        <v>11</v>
      </c>
      <c r="M128" s="27">
        <v>3571</v>
      </c>
      <c r="N128" s="27">
        <v>15873.6</v>
      </c>
      <c r="O128" s="27">
        <v>4777.7999999999993</v>
      </c>
      <c r="P128" s="28"/>
      <c r="Q128" s="29" t="s">
        <v>174</v>
      </c>
      <c r="R128" s="29" t="s">
        <v>177</v>
      </c>
      <c r="S128" s="29" t="s">
        <v>178</v>
      </c>
      <c r="U128" s="13">
        <v>3571</v>
      </c>
      <c r="V128" s="30">
        <v>0</v>
      </c>
    </row>
    <row r="129" spans="1:22" ht="14.4" x14ac:dyDescent="0.3">
      <c r="A129" s="25" t="s">
        <v>253</v>
      </c>
      <c r="B129" s="26">
        <v>140</v>
      </c>
      <c r="C129" s="25" t="s">
        <v>45</v>
      </c>
      <c r="D129" s="27">
        <v>2</v>
      </c>
      <c r="E129" s="27">
        <v>0</v>
      </c>
      <c r="F129" s="27">
        <v>0</v>
      </c>
      <c r="G129" s="27">
        <v>15</v>
      </c>
      <c r="H129" s="27">
        <v>0</v>
      </c>
      <c r="I129" s="27">
        <v>0</v>
      </c>
      <c r="J129" s="27">
        <v>4004.298291721419</v>
      </c>
      <c r="K129" s="27">
        <v>390</v>
      </c>
      <c r="L129" s="27">
        <v>19</v>
      </c>
      <c r="M129" s="27">
        <v>4021</v>
      </c>
      <c r="N129" s="27">
        <v>7822</v>
      </c>
      <c r="O129" s="27">
        <v>2065.5</v>
      </c>
      <c r="P129" s="28"/>
      <c r="Q129" s="29" t="s">
        <v>174</v>
      </c>
      <c r="R129" s="29" t="s">
        <v>177</v>
      </c>
      <c r="S129" s="29" t="s">
        <v>178</v>
      </c>
      <c r="U129" s="13">
        <v>4021</v>
      </c>
      <c r="V129" s="30">
        <v>0</v>
      </c>
    </row>
    <row r="130" spans="1:22" ht="14.4" x14ac:dyDescent="0.3">
      <c r="A130" s="25" t="s">
        <v>253</v>
      </c>
      <c r="B130" s="26">
        <v>140</v>
      </c>
      <c r="C130" s="25" t="s">
        <v>48</v>
      </c>
      <c r="D130" s="27">
        <v>0</v>
      </c>
      <c r="E130" s="27">
        <v>0</v>
      </c>
      <c r="F130" s="27">
        <v>0</v>
      </c>
      <c r="G130" s="27">
        <v>5</v>
      </c>
      <c r="H130" s="27">
        <v>0</v>
      </c>
      <c r="I130" s="27">
        <v>0</v>
      </c>
      <c r="J130" s="27">
        <v>1375.089356110381</v>
      </c>
      <c r="K130" s="27">
        <v>87</v>
      </c>
      <c r="L130" s="27">
        <v>4</v>
      </c>
      <c r="M130" s="27">
        <v>1380</v>
      </c>
      <c r="N130" s="27">
        <v>6334.7</v>
      </c>
      <c r="O130" s="27">
        <v>408</v>
      </c>
      <c r="P130" s="28"/>
      <c r="Q130" s="29" t="s">
        <v>174</v>
      </c>
      <c r="R130" s="29" t="s">
        <v>177</v>
      </c>
      <c r="S130" s="29" t="s">
        <v>178</v>
      </c>
      <c r="U130" s="13">
        <v>1380</v>
      </c>
      <c r="V130" s="30">
        <v>0</v>
      </c>
    </row>
    <row r="131" spans="1:22" ht="14.4" x14ac:dyDescent="0.3">
      <c r="A131" s="25" t="s">
        <v>253</v>
      </c>
      <c r="B131" s="26">
        <v>154</v>
      </c>
      <c r="C131" s="25" t="s">
        <v>45</v>
      </c>
      <c r="D131" s="27">
        <v>332</v>
      </c>
      <c r="E131" s="27">
        <v>0</v>
      </c>
      <c r="F131" s="27">
        <v>37</v>
      </c>
      <c r="G131" s="27">
        <v>21254</v>
      </c>
      <c r="H131" s="27">
        <v>7207</v>
      </c>
      <c r="I131" s="27">
        <v>4</v>
      </c>
      <c r="J131" s="27">
        <v>101928</v>
      </c>
      <c r="K131" s="27">
        <v>4285</v>
      </c>
      <c r="L131" s="27">
        <v>553</v>
      </c>
      <c r="M131" s="27">
        <v>130762</v>
      </c>
      <c r="N131" s="27">
        <v>298620.39999999997</v>
      </c>
      <c r="O131" s="27">
        <v>18688</v>
      </c>
      <c r="P131" s="28"/>
      <c r="Q131" s="29" t="s">
        <v>174</v>
      </c>
      <c r="R131" s="29" t="s">
        <v>14</v>
      </c>
      <c r="S131" s="29" t="s">
        <v>175</v>
      </c>
      <c r="U131" s="13">
        <v>130762</v>
      </c>
      <c r="V131" s="30">
        <v>0</v>
      </c>
    </row>
    <row r="132" spans="1:22" ht="14.4" x14ac:dyDescent="0.3">
      <c r="A132" s="25" t="s">
        <v>253</v>
      </c>
      <c r="B132" s="26">
        <v>154</v>
      </c>
      <c r="C132" s="25" t="s">
        <v>46</v>
      </c>
      <c r="D132" s="27">
        <v>25</v>
      </c>
      <c r="E132" s="27">
        <v>0</v>
      </c>
      <c r="F132" s="27">
        <v>8</v>
      </c>
      <c r="G132" s="27">
        <v>1030</v>
      </c>
      <c r="H132" s="27">
        <v>316</v>
      </c>
      <c r="I132" s="27">
        <v>0</v>
      </c>
      <c r="J132" s="27">
        <v>5576</v>
      </c>
      <c r="K132" s="27">
        <v>285</v>
      </c>
      <c r="L132" s="27">
        <v>26</v>
      </c>
      <c r="M132" s="27">
        <v>6955</v>
      </c>
      <c r="N132" s="27">
        <v>30141</v>
      </c>
      <c r="O132" s="27">
        <v>4726.1000000000004</v>
      </c>
      <c r="P132" s="28"/>
      <c r="Q132" s="29" t="s">
        <v>174</v>
      </c>
      <c r="R132" s="29" t="s">
        <v>14</v>
      </c>
      <c r="S132" s="29" t="s">
        <v>175</v>
      </c>
      <c r="U132" s="13">
        <v>6955</v>
      </c>
      <c r="V132" s="30">
        <v>0</v>
      </c>
    </row>
    <row r="133" spans="1:22" ht="14.4" x14ac:dyDescent="0.3">
      <c r="A133" s="25" t="s">
        <v>253</v>
      </c>
      <c r="B133" s="26">
        <v>156</v>
      </c>
      <c r="C133" s="25" t="s">
        <v>51</v>
      </c>
      <c r="D133" s="27">
        <v>4</v>
      </c>
      <c r="E133" s="27">
        <v>0</v>
      </c>
      <c r="F133" s="27">
        <v>6</v>
      </c>
      <c r="G133" s="27">
        <v>849</v>
      </c>
      <c r="H133" s="27">
        <v>27</v>
      </c>
      <c r="I133" s="27">
        <v>1</v>
      </c>
      <c r="J133" s="27">
        <v>91992</v>
      </c>
      <c r="K133" s="27">
        <v>5893</v>
      </c>
      <c r="L133" s="27">
        <v>311</v>
      </c>
      <c r="M133" s="27">
        <v>92879</v>
      </c>
      <c r="N133" s="27">
        <v>176828.5</v>
      </c>
      <c r="O133" s="27">
        <v>11396.2</v>
      </c>
      <c r="P133" s="28"/>
      <c r="Q133" s="29" t="s">
        <v>174</v>
      </c>
      <c r="R133" s="29" t="s">
        <v>177</v>
      </c>
      <c r="S133" s="29" t="s">
        <v>178</v>
      </c>
      <c r="U133" s="13">
        <v>92879</v>
      </c>
      <c r="V133" s="30">
        <v>0</v>
      </c>
    </row>
    <row r="134" spans="1:22" ht="14.4" x14ac:dyDescent="0.3">
      <c r="A134" s="25" t="s">
        <v>253</v>
      </c>
      <c r="B134" s="26">
        <v>156</v>
      </c>
      <c r="C134" s="25" t="s">
        <v>54</v>
      </c>
      <c r="D134" s="27">
        <v>2</v>
      </c>
      <c r="E134" s="27">
        <v>0</v>
      </c>
      <c r="F134" s="27">
        <v>1</v>
      </c>
      <c r="G134" s="27">
        <v>174</v>
      </c>
      <c r="H134" s="27">
        <v>2</v>
      </c>
      <c r="I134" s="27">
        <v>0</v>
      </c>
      <c r="J134" s="27">
        <v>14524</v>
      </c>
      <c r="K134" s="27">
        <v>1301</v>
      </c>
      <c r="L134" s="27">
        <v>93</v>
      </c>
      <c r="M134" s="27">
        <v>14703</v>
      </c>
      <c r="N134" s="27">
        <v>168382.1</v>
      </c>
      <c r="O134" s="27">
        <v>8753</v>
      </c>
      <c r="P134" s="28"/>
      <c r="Q134" s="29" t="s">
        <v>174</v>
      </c>
      <c r="R134" s="29" t="s">
        <v>177</v>
      </c>
      <c r="S134" s="29" t="s">
        <v>178</v>
      </c>
      <c r="U134" s="13">
        <v>14703</v>
      </c>
      <c r="V134" s="30">
        <v>0</v>
      </c>
    </row>
    <row r="135" spans="1:22" ht="14.4" x14ac:dyDescent="0.3">
      <c r="A135" s="25" t="s">
        <v>253</v>
      </c>
      <c r="B135" s="26">
        <v>156</v>
      </c>
      <c r="C135" s="25" t="s">
        <v>49</v>
      </c>
      <c r="D135" s="27">
        <v>0</v>
      </c>
      <c r="E135" s="27">
        <v>0</v>
      </c>
      <c r="F135" s="27">
        <v>0</v>
      </c>
      <c r="G135" s="27">
        <v>32</v>
      </c>
      <c r="H135" s="27">
        <v>1</v>
      </c>
      <c r="I135" s="27">
        <v>0</v>
      </c>
      <c r="J135" s="27">
        <v>3731</v>
      </c>
      <c r="K135" s="27">
        <v>443</v>
      </c>
      <c r="L135" s="27">
        <v>18</v>
      </c>
      <c r="M135" s="27">
        <v>3764</v>
      </c>
      <c r="N135" s="27">
        <v>10681.7</v>
      </c>
      <c r="O135" s="27">
        <v>2129.1</v>
      </c>
      <c r="P135" s="28"/>
      <c r="Q135" s="29" t="s">
        <v>174</v>
      </c>
      <c r="R135" s="29" t="s">
        <v>177</v>
      </c>
      <c r="S135" s="29" t="s">
        <v>178</v>
      </c>
      <c r="U135" s="13">
        <v>3764</v>
      </c>
      <c r="V135" s="30">
        <v>0</v>
      </c>
    </row>
    <row r="136" spans="1:22" ht="14.4" x14ac:dyDescent="0.3">
      <c r="A136" s="25" t="s">
        <v>253</v>
      </c>
      <c r="B136" s="26">
        <v>156</v>
      </c>
      <c r="C136" s="25" t="s">
        <v>45</v>
      </c>
      <c r="D136" s="27">
        <v>1</v>
      </c>
      <c r="E136" s="27">
        <v>0</v>
      </c>
      <c r="F136" s="27">
        <v>0</v>
      </c>
      <c r="G136" s="27">
        <v>72</v>
      </c>
      <c r="H136" s="27">
        <v>0</v>
      </c>
      <c r="I136" s="27">
        <v>0</v>
      </c>
      <c r="J136" s="27">
        <v>8668</v>
      </c>
      <c r="K136" s="27">
        <v>381</v>
      </c>
      <c r="L136" s="27">
        <v>35</v>
      </c>
      <c r="M136" s="27">
        <v>8741</v>
      </c>
      <c r="N136" s="27">
        <v>8759.5</v>
      </c>
      <c r="O136" s="27">
        <v>1787.3</v>
      </c>
      <c r="P136" s="28"/>
      <c r="Q136" s="29" t="s">
        <v>174</v>
      </c>
      <c r="R136" s="29" t="s">
        <v>177</v>
      </c>
      <c r="S136" s="29" t="s">
        <v>178</v>
      </c>
      <c r="U136" s="13">
        <v>8741</v>
      </c>
      <c r="V136" s="30">
        <v>0</v>
      </c>
    </row>
    <row r="137" spans="1:22" ht="14.4" x14ac:dyDescent="0.3">
      <c r="A137" s="25" t="s">
        <v>253</v>
      </c>
      <c r="B137" s="26">
        <v>170</v>
      </c>
      <c r="C137" s="25" t="s">
        <v>47</v>
      </c>
      <c r="D137" s="27">
        <v>47.2545659951045</v>
      </c>
      <c r="E137" s="27">
        <v>0</v>
      </c>
      <c r="F137" s="27">
        <v>13</v>
      </c>
      <c r="G137" s="27">
        <v>6131.1649406891356</v>
      </c>
      <c r="H137" s="27">
        <v>1695.3276219167769</v>
      </c>
      <c r="I137" s="27">
        <v>0</v>
      </c>
      <c r="J137" s="27">
        <v>37291.059310864242</v>
      </c>
      <c r="K137" s="27">
        <v>1526.80022594615</v>
      </c>
      <c r="L137" s="27">
        <v>362.8909809828657</v>
      </c>
      <c r="M137" s="27">
        <v>45178</v>
      </c>
      <c r="N137" s="27">
        <v>64121.9</v>
      </c>
      <c r="O137" s="27">
        <v>7856.6</v>
      </c>
      <c r="P137" s="28"/>
      <c r="Q137" s="29" t="s">
        <v>174</v>
      </c>
      <c r="R137" s="29" t="s">
        <v>14</v>
      </c>
      <c r="S137" s="29" t="s">
        <v>175</v>
      </c>
      <c r="U137" s="13">
        <v>45178</v>
      </c>
      <c r="V137" s="30">
        <v>0</v>
      </c>
    </row>
    <row r="138" spans="1:22" ht="14.4" x14ac:dyDescent="0.3">
      <c r="A138" s="25" t="s">
        <v>253</v>
      </c>
      <c r="B138" s="26">
        <v>170</v>
      </c>
      <c r="C138" s="25" t="s">
        <v>45</v>
      </c>
      <c r="D138" s="27">
        <v>423.58695788614818</v>
      </c>
      <c r="E138" s="27">
        <v>0</v>
      </c>
      <c r="F138" s="27">
        <v>52</v>
      </c>
      <c r="G138" s="27">
        <v>43864.771825770411</v>
      </c>
      <c r="H138" s="27">
        <v>11898.97828406452</v>
      </c>
      <c r="I138" s="27">
        <v>5</v>
      </c>
      <c r="J138" s="27">
        <v>258263.17422958638</v>
      </c>
      <c r="K138" s="27">
        <v>10207.456536747632</v>
      </c>
      <c r="L138" s="27">
        <v>2672.554352601519</v>
      </c>
      <c r="M138" s="27">
        <v>314507</v>
      </c>
      <c r="N138" s="27">
        <v>288915.70000000007</v>
      </c>
      <c r="O138" s="27">
        <v>19139.199999999997</v>
      </c>
      <c r="P138" s="28"/>
      <c r="Q138" s="29" t="s">
        <v>174</v>
      </c>
      <c r="R138" s="29" t="s">
        <v>14</v>
      </c>
      <c r="S138" s="29" t="s">
        <v>175</v>
      </c>
      <c r="U138" s="13">
        <v>314507</v>
      </c>
      <c r="V138" s="30">
        <v>0</v>
      </c>
    </row>
    <row r="139" spans="1:22" ht="14.4" x14ac:dyDescent="0.3">
      <c r="A139" s="25" t="s">
        <v>253</v>
      </c>
      <c r="B139" s="26">
        <v>170</v>
      </c>
      <c r="C139" s="25" t="s">
        <v>46</v>
      </c>
      <c r="D139" s="27">
        <v>39.158476118747302</v>
      </c>
      <c r="E139" s="27">
        <v>0</v>
      </c>
      <c r="F139" s="27">
        <v>2</v>
      </c>
      <c r="G139" s="27">
        <v>3614.0632335404507</v>
      </c>
      <c r="H139" s="27">
        <v>894.69409401870325</v>
      </c>
      <c r="I139" s="27">
        <v>2</v>
      </c>
      <c r="J139" s="27">
        <v>19492.766459549359</v>
      </c>
      <c r="K139" s="27">
        <v>1072.74323730622</v>
      </c>
      <c r="L139" s="27">
        <v>94.554666415615401</v>
      </c>
      <c r="M139" s="27">
        <v>24046</v>
      </c>
      <c r="N139" s="27">
        <v>53462.899999999994</v>
      </c>
      <c r="O139" s="27">
        <v>6035.4</v>
      </c>
      <c r="P139" s="28"/>
      <c r="Q139" s="29" t="s">
        <v>174</v>
      </c>
      <c r="R139" s="29" t="s">
        <v>14</v>
      </c>
      <c r="S139" s="29" t="s">
        <v>175</v>
      </c>
      <c r="U139" s="13">
        <v>24046</v>
      </c>
      <c r="V139" s="30">
        <v>0</v>
      </c>
    </row>
    <row r="140" spans="1:22" ht="14.4" x14ac:dyDescent="0.3">
      <c r="A140" s="25" t="s">
        <v>253</v>
      </c>
      <c r="B140" s="26">
        <v>184</v>
      </c>
      <c r="C140" s="25" t="s">
        <v>54</v>
      </c>
      <c r="D140" s="27">
        <v>0</v>
      </c>
      <c r="E140" s="27">
        <v>0</v>
      </c>
      <c r="F140" s="27">
        <v>0</v>
      </c>
      <c r="G140" s="27">
        <v>1</v>
      </c>
      <c r="H140" s="27">
        <v>2</v>
      </c>
      <c r="I140" s="27">
        <v>0</v>
      </c>
      <c r="J140" s="27">
        <v>6191</v>
      </c>
      <c r="K140" s="27">
        <v>209</v>
      </c>
      <c r="L140" s="27">
        <v>71</v>
      </c>
      <c r="M140" s="27">
        <v>6194</v>
      </c>
      <c r="N140" s="27">
        <v>37964.400000000001</v>
      </c>
      <c r="O140" s="27">
        <v>1918.5000000000002</v>
      </c>
      <c r="P140" s="28"/>
      <c r="Q140" s="29" t="s">
        <v>174</v>
      </c>
      <c r="R140" s="29" t="s">
        <v>177</v>
      </c>
      <c r="S140" s="29" t="s">
        <v>178</v>
      </c>
      <c r="U140" s="13">
        <v>6194</v>
      </c>
      <c r="V140" s="30">
        <v>0</v>
      </c>
    </row>
    <row r="141" spans="1:22" ht="14.4" x14ac:dyDescent="0.3">
      <c r="A141" s="25" t="s">
        <v>253</v>
      </c>
      <c r="B141" s="26">
        <v>184</v>
      </c>
      <c r="C141" s="25" t="s">
        <v>49</v>
      </c>
      <c r="D141" s="27">
        <v>3</v>
      </c>
      <c r="E141" s="27">
        <v>0</v>
      </c>
      <c r="F141" s="27">
        <v>4</v>
      </c>
      <c r="G141" s="27">
        <v>37</v>
      </c>
      <c r="H141" s="27">
        <v>15</v>
      </c>
      <c r="I141" s="27">
        <v>0</v>
      </c>
      <c r="J141" s="27">
        <v>65704</v>
      </c>
      <c r="K141" s="27">
        <v>5564</v>
      </c>
      <c r="L141" s="27">
        <v>501</v>
      </c>
      <c r="M141" s="27">
        <v>65763</v>
      </c>
      <c r="N141" s="27">
        <v>194242.80000000002</v>
      </c>
      <c r="O141" s="27">
        <v>14383.4</v>
      </c>
      <c r="P141" s="28"/>
      <c r="Q141" s="29" t="s">
        <v>174</v>
      </c>
      <c r="R141" s="29" t="s">
        <v>177</v>
      </c>
      <c r="S141" s="29" t="s">
        <v>178</v>
      </c>
      <c r="U141" s="13">
        <v>65763</v>
      </c>
      <c r="V141" s="30">
        <v>0</v>
      </c>
    </row>
    <row r="142" spans="1:22" ht="14.4" x14ac:dyDescent="0.3">
      <c r="A142" s="25" t="s">
        <v>253</v>
      </c>
      <c r="B142" s="26">
        <v>186</v>
      </c>
      <c r="C142" s="25" t="s">
        <v>47</v>
      </c>
      <c r="D142" s="27">
        <v>80</v>
      </c>
      <c r="E142" s="27">
        <v>0</v>
      </c>
      <c r="F142" s="27">
        <v>7</v>
      </c>
      <c r="G142" s="27">
        <v>3053</v>
      </c>
      <c r="H142" s="27">
        <v>1086</v>
      </c>
      <c r="I142" s="27">
        <v>0</v>
      </c>
      <c r="J142" s="27">
        <v>11667</v>
      </c>
      <c r="K142" s="27">
        <v>1001</v>
      </c>
      <c r="L142" s="27">
        <v>134</v>
      </c>
      <c r="M142" s="27">
        <v>15893</v>
      </c>
      <c r="N142" s="27">
        <v>41367.399999999994</v>
      </c>
      <c r="O142" s="27">
        <v>5634.5</v>
      </c>
      <c r="P142" s="28"/>
      <c r="Q142" s="29" t="s">
        <v>174</v>
      </c>
      <c r="R142" s="29" t="s">
        <v>14</v>
      </c>
      <c r="S142" s="29" t="s">
        <v>175</v>
      </c>
      <c r="U142" s="13">
        <v>15893</v>
      </c>
      <c r="V142" s="30">
        <v>0</v>
      </c>
    </row>
    <row r="143" spans="1:22" ht="14.4" x14ac:dyDescent="0.3">
      <c r="A143" s="25" t="s">
        <v>253</v>
      </c>
      <c r="B143" s="26">
        <v>186</v>
      </c>
      <c r="C143" s="25" t="s">
        <v>45</v>
      </c>
      <c r="D143" s="27">
        <v>384</v>
      </c>
      <c r="E143" s="27">
        <v>0</v>
      </c>
      <c r="F143" s="27">
        <v>37</v>
      </c>
      <c r="G143" s="27">
        <v>21571</v>
      </c>
      <c r="H143" s="27">
        <v>8660</v>
      </c>
      <c r="I143" s="27">
        <v>5</v>
      </c>
      <c r="J143" s="27">
        <v>69662</v>
      </c>
      <c r="K143" s="27">
        <v>6043</v>
      </c>
      <c r="L143" s="27">
        <v>948</v>
      </c>
      <c r="M143" s="27">
        <v>100319</v>
      </c>
      <c r="N143" s="27">
        <v>329365.60000000003</v>
      </c>
      <c r="O143" s="27">
        <v>20774.000000000004</v>
      </c>
      <c r="P143" s="28"/>
      <c r="Q143" s="29" t="s">
        <v>174</v>
      </c>
      <c r="R143" s="29" t="s">
        <v>14</v>
      </c>
      <c r="S143" s="29" t="s">
        <v>175</v>
      </c>
      <c r="U143" s="13">
        <v>100319</v>
      </c>
      <c r="V143" s="30">
        <v>0</v>
      </c>
    </row>
    <row r="144" spans="1:22" ht="14.4" x14ac:dyDescent="0.3">
      <c r="A144" s="25" t="s">
        <v>253</v>
      </c>
      <c r="B144" s="26" t="s">
        <v>73</v>
      </c>
      <c r="C144" s="25" t="s">
        <v>47</v>
      </c>
      <c r="D144" s="27">
        <v>2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258.54054054054052</v>
      </c>
      <c r="K144" s="27">
        <v>0</v>
      </c>
      <c r="L144" s="27">
        <v>0</v>
      </c>
      <c r="M144" s="27">
        <v>261</v>
      </c>
      <c r="N144" s="27">
        <v>5660.9999999999991</v>
      </c>
      <c r="O144" s="27">
        <v>357</v>
      </c>
      <c r="P144" s="28"/>
      <c r="Q144" s="29" t="s">
        <v>179</v>
      </c>
      <c r="R144" s="29" t="s">
        <v>177</v>
      </c>
      <c r="S144" s="29" t="s">
        <v>217</v>
      </c>
      <c r="U144" s="13">
        <v>0</v>
      </c>
      <c r="V144" s="30">
        <v>-261</v>
      </c>
    </row>
    <row r="145" spans="1:22" ht="14.4" x14ac:dyDescent="0.3">
      <c r="A145" s="25" t="s">
        <v>253</v>
      </c>
      <c r="B145" s="26" t="s">
        <v>73</v>
      </c>
      <c r="C145" s="25" t="s">
        <v>52</v>
      </c>
      <c r="D145" s="27">
        <v>5</v>
      </c>
      <c r="E145" s="27">
        <v>0</v>
      </c>
      <c r="F145" s="27">
        <v>1</v>
      </c>
      <c r="G145" s="27">
        <v>0</v>
      </c>
      <c r="H145" s="27">
        <v>0</v>
      </c>
      <c r="I145" s="27">
        <v>0</v>
      </c>
      <c r="J145" s="27">
        <v>467.60810810810813</v>
      </c>
      <c r="K145" s="27">
        <v>3</v>
      </c>
      <c r="L145" s="27">
        <v>1</v>
      </c>
      <c r="M145" s="27">
        <v>474</v>
      </c>
      <c r="N145" s="27">
        <v>2320.5</v>
      </c>
      <c r="O145" s="27">
        <v>153</v>
      </c>
      <c r="P145" s="28"/>
      <c r="Q145" s="29" t="s">
        <v>179</v>
      </c>
      <c r="R145" s="29" t="s">
        <v>177</v>
      </c>
      <c r="S145" s="29" t="s">
        <v>217</v>
      </c>
      <c r="U145" s="13">
        <v>0</v>
      </c>
      <c r="V145" s="30">
        <v>-474</v>
      </c>
    </row>
    <row r="146" spans="1:22" ht="14.4" x14ac:dyDescent="0.3">
      <c r="A146" s="25" t="s">
        <v>253</v>
      </c>
      <c r="B146" s="26" t="s">
        <v>73</v>
      </c>
      <c r="C146" s="25" t="s">
        <v>45</v>
      </c>
      <c r="D146" s="27">
        <v>0</v>
      </c>
      <c r="E146" s="27">
        <v>0</v>
      </c>
      <c r="F146" s="27">
        <v>1</v>
      </c>
      <c r="G146" s="27">
        <v>4</v>
      </c>
      <c r="H146" s="27">
        <v>0</v>
      </c>
      <c r="I146" s="27">
        <v>0</v>
      </c>
      <c r="J146" s="27">
        <v>640.85135135135101</v>
      </c>
      <c r="K146" s="27">
        <v>7</v>
      </c>
      <c r="L146" s="27">
        <v>0</v>
      </c>
      <c r="M146" s="27">
        <v>646</v>
      </c>
      <c r="N146" s="27">
        <v>7701</v>
      </c>
      <c r="O146" s="27">
        <v>561</v>
      </c>
      <c r="P146" s="28"/>
      <c r="Q146" s="29" t="s">
        <v>179</v>
      </c>
      <c r="R146" s="29" t="s">
        <v>177</v>
      </c>
      <c r="S146" s="29" t="s">
        <v>217</v>
      </c>
      <c r="U146" s="13">
        <v>0</v>
      </c>
      <c r="V146" s="30">
        <v>-646</v>
      </c>
    </row>
    <row r="147" spans="1:22" ht="14.4" x14ac:dyDescent="0.3">
      <c r="A147" s="25" t="s">
        <v>253</v>
      </c>
      <c r="B147" s="26">
        <v>400</v>
      </c>
      <c r="C147" s="25" t="s">
        <v>45</v>
      </c>
      <c r="D147" s="27">
        <v>0</v>
      </c>
      <c r="E147" s="27">
        <v>26</v>
      </c>
      <c r="F147" s="27">
        <v>0</v>
      </c>
      <c r="G147" s="27">
        <v>2914</v>
      </c>
      <c r="H147" s="27">
        <v>0</v>
      </c>
      <c r="I147" s="27">
        <v>3</v>
      </c>
      <c r="J147" s="27">
        <v>6956</v>
      </c>
      <c r="K147" s="27">
        <v>46</v>
      </c>
      <c r="L147" s="27">
        <v>5</v>
      </c>
      <c r="M147" s="27">
        <v>9899</v>
      </c>
      <c r="N147" s="27">
        <v>68036.299999999988</v>
      </c>
      <c r="O147" s="27">
        <v>2990.8999999999996</v>
      </c>
      <c r="P147" s="28"/>
      <c r="Q147" s="29" t="s">
        <v>180</v>
      </c>
      <c r="R147" s="29" t="s">
        <v>14</v>
      </c>
      <c r="S147" s="29" t="s">
        <v>175</v>
      </c>
      <c r="U147" s="13">
        <v>0</v>
      </c>
      <c r="V147" s="30">
        <v>-9899</v>
      </c>
    </row>
    <row r="148" spans="1:22" ht="14.4" x14ac:dyDescent="0.3">
      <c r="A148" s="25" t="s">
        <v>253</v>
      </c>
      <c r="B148" s="26">
        <v>450</v>
      </c>
      <c r="C148" s="25" t="s">
        <v>45</v>
      </c>
      <c r="D148" s="27">
        <v>0</v>
      </c>
      <c r="E148" s="27">
        <v>26</v>
      </c>
      <c r="F148" s="27">
        <v>0</v>
      </c>
      <c r="G148" s="27">
        <v>2186</v>
      </c>
      <c r="H148" s="27">
        <v>0</v>
      </c>
      <c r="I148" s="27">
        <v>11</v>
      </c>
      <c r="J148" s="27">
        <v>7189</v>
      </c>
      <c r="K148" s="27">
        <v>11</v>
      </c>
      <c r="L148" s="27">
        <v>2</v>
      </c>
      <c r="M148" s="27">
        <v>9412</v>
      </c>
      <c r="N148" s="27">
        <v>67953.3</v>
      </c>
      <c r="O148" s="27">
        <v>2968.3</v>
      </c>
      <c r="P148" s="28"/>
      <c r="Q148" s="29" t="s">
        <v>180</v>
      </c>
      <c r="R148" s="29" t="s">
        <v>14</v>
      </c>
      <c r="S148" s="29" t="s">
        <v>175</v>
      </c>
      <c r="U148" s="13">
        <v>0</v>
      </c>
      <c r="V148" s="30">
        <v>-9412</v>
      </c>
    </row>
    <row r="149" spans="1:22" ht="14.4" x14ac:dyDescent="0.3">
      <c r="A149" s="25" t="s">
        <v>253</v>
      </c>
      <c r="B149" s="26">
        <v>451</v>
      </c>
      <c r="C149" s="25" t="s">
        <v>45</v>
      </c>
      <c r="D149" s="27">
        <v>0</v>
      </c>
      <c r="E149" s="27">
        <v>9</v>
      </c>
      <c r="F149" s="27">
        <v>0</v>
      </c>
      <c r="G149" s="27">
        <v>395</v>
      </c>
      <c r="H149" s="27">
        <v>0</v>
      </c>
      <c r="I149" s="27">
        <v>0</v>
      </c>
      <c r="J149" s="27">
        <v>1018</v>
      </c>
      <c r="K149" s="27">
        <v>7</v>
      </c>
      <c r="L149" s="27">
        <v>1</v>
      </c>
      <c r="M149" s="27">
        <v>1422</v>
      </c>
      <c r="N149" s="27">
        <v>13754.999999999998</v>
      </c>
      <c r="O149" s="27">
        <v>913</v>
      </c>
      <c r="P149" s="28"/>
      <c r="Q149" s="29" t="s">
        <v>180</v>
      </c>
      <c r="R149" s="29" t="s">
        <v>14</v>
      </c>
      <c r="S149" s="29" t="s">
        <v>175</v>
      </c>
      <c r="U149" s="13">
        <v>0</v>
      </c>
      <c r="V149" s="30">
        <v>-1422</v>
      </c>
    </row>
    <row r="150" spans="1:22" ht="14.4" x14ac:dyDescent="0.3">
      <c r="A150" s="25" t="s">
        <v>253</v>
      </c>
      <c r="B150" s="26">
        <v>452</v>
      </c>
      <c r="C150" s="25" t="s">
        <v>45</v>
      </c>
      <c r="D150" s="27">
        <v>0</v>
      </c>
      <c r="E150" s="27">
        <v>2</v>
      </c>
      <c r="F150" s="27">
        <v>0</v>
      </c>
      <c r="G150" s="27">
        <v>468</v>
      </c>
      <c r="H150" s="27">
        <v>0</v>
      </c>
      <c r="I150" s="27">
        <v>0</v>
      </c>
      <c r="J150" s="27">
        <v>630</v>
      </c>
      <c r="K150" s="27">
        <v>5</v>
      </c>
      <c r="L150" s="27">
        <v>2</v>
      </c>
      <c r="M150" s="27">
        <v>1100</v>
      </c>
      <c r="N150" s="27">
        <v>12507.400000000001</v>
      </c>
      <c r="O150" s="27">
        <v>754.09999999999991</v>
      </c>
      <c r="P150" s="28"/>
      <c r="Q150" s="29" t="s">
        <v>180</v>
      </c>
      <c r="R150" s="29" t="s">
        <v>14</v>
      </c>
      <c r="S150" s="29" t="s">
        <v>175</v>
      </c>
      <c r="U150" s="13">
        <v>0</v>
      </c>
      <c r="V150" s="30">
        <v>-1100</v>
      </c>
    </row>
    <row r="151" spans="1:22" ht="14.4" x14ac:dyDescent="0.3">
      <c r="A151" s="25" t="s">
        <v>253</v>
      </c>
      <c r="B151" s="26">
        <v>460</v>
      </c>
      <c r="C151" s="25" t="s">
        <v>45</v>
      </c>
      <c r="D151" s="27">
        <v>0</v>
      </c>
      <c r="E151" s="27">
        <v>13</v>
      </c>
      <c r="F151" s="27">
        <v>0</v>
      </c>
      <c r="G151" s="27">
        <v>4998</v>
      </c>
      <c r="H151" s="27">
        <v>0</v>
      </c>
      <c r="I151" s="27">
        <v>3</v>
      </c>
      <c r="J151" s="27">
        <v>7681</v>
      </c>
      <c r="K151" s="27">
        <v>399</v>
      </c>
      <c r="L151" s="27">
        <v>33</v>
      </c>
      <c r="M151" s="27">
        <v>12695</v>
      </c>
      <c r="N151" s="27">
        <v>38647.4</v>
      </c>
      <c r="O151" s="27">
        <v>2978.1000000000004</v>
      </c>
      <c r="P151" s="28"/>
      <c r="Q151" s="29" t="s">
        <v>180</v>
      </c>
      <c r="R151" s="29" t="s">
        <v>14</v>
      </c>
      <c r="S151" s="29" t="s">
        <v>176</v>
      </c>
      <c r="U151" s="13">
        <v>0</v>
      </c>
      <c r="V151" s="30">
        <v>-12695</v>
      </c>
    </row>
    <row r="152" spans="1:22" ht="14.4" x14ac:dyDescent="0.3">
      <c r="A152" s="25" t="s">
        <v>253</v>
      </c>
      <c r="B152" s="26">
        <v>480</v>
      </c>
      <c r="C152" s="25" t="s">
        <v>45</v>
      </c>
      <c r="D152" s="27">
        <v>0</v>
      </c>
      <c r="E152" s="27">
        <v>61</v>
      </c>
      <c r="F152" s="27">
        <v>0</v>
      </c>
      <c r="G152" s="27">
        <v>6357</v>
      </c>
      <c r="H152" s="27">
        <v>0</v>
      </c>
      <c r="I152" s="27">
        <v>8</v>
      </c>
      <c r="J152" s="27">
        <v>19039</v>
      </c>
      <c r="K152" s="27">
        <v>357</v>
      </c>
      <c r="L152" s="27">
        <v>13</v>
      </c>
      <c r="M152" s="27">
        <v>25465</v>
      </c>
      <c r="N152" s="27">
        <v>96620.6</v>
      </c>
      <c r="O152" s="27">
        <v>4215.8999999999996</v>
      </c>
      <c r="P152" s="28"/>
      <c r="Q152" s="29" t="s">
        <v>180</v>
      </c>
      <c r="R152" s="29" t="s">
        <v>14</v>
      </c>
      <c r="S152" s="29" t="s">
        <v>175</v>
      </c>
      <c r="U152" s="13">
        <v>0</v>
      </c>
      <c r="V152" s="30">
        <v>-25465</v>
      </c>
    </row>
    <row r="153" spans="1:22" ht="14.4" x14ac:dyDescent="0.3">
      <c r="A153" s="25" t="s">
        <v>253</v>
      </c>
      <c r="B153" s="26">
        <v>514</v>
      </c>
      <c r="C153" s="25" t="s">
        <v>58</v>
      </c>
      <c r="D153" s="27">
        <v>0</v>
      </c>
      <c r="E153" s="27">
        <v>7</v>
      </c>
      <c r="F153" s="27">
        <v>0</v>
      </c>
      <c r="G153" s="27">
        <v>5</v>
      </c>
      <c r="H153" s="27">
        <v>1</v>
      </c>
      <c r="I153" s="27">
        <v>34</v>
      </c>
      <c r="J153" s="27">
        <v>97</v>
      </c>
      <c r="K153" s="27">
        <v>2</v>
      </c>
      <c r="L153" s="27">
        <v>1</v>
      </c>
      <c r="M153" s="27">
        <v>144</v>
      </c>
      <c r="N153" s="27">
        <v>4253.8999999999996</v>
      </c>
      <c r="O153" s="27">
        <v>161.9</v>
      </c>
      <c r="P153" s="28"/>
      <c r="Q153" s="29" t="s">
        <v>64</v>
      </c>
      <c r="R153" s="29" t="s">
        <v>177</v>
      </c>
      <c r="S153" s="29" t="s">
        <v>178</v>
      </c>
      <c r="U153" s="13">
        <v>144</v>
      </c>
      <c r="V153" s="30">
        <v>0</v>
      </c>
    </row>
    <row r="154" spans="1:22" ht="14.4" x14ac:dyDescent="0.3">
      <c r="A154" s="25" t="s">
        <v>253</v>
      </c>
      <c r="B154" s="26">
        <v>514</v>
      </c>
      <c r="C154" s="25" t="s">
        <v>45</v>
      </c>
      <c r="D154" s="27">
        <v>0</v>
      </c>
      <c r="E154" s="27">
        <v>7</v>
      </c>
      <c r="F154" s="27">
        <v>0</v>
      </c>
      <c r="G154" s="27">
        <v>2</v>
      </c>
      <c r="H154" s="27">
        <v>0</v>
      </c>
      <c r="I154" s="27">
        <v>51</v>
      </c>
      <c r="J154" s="27">
        <v>461</v>
      </c>
      <c r="K154" s="27">
        <v>19</v>
      </c>
      <c r="L154" s="27">
        <v>0</v>
      </c>
      <c r="M154" s="27">
        <v>521</v>
      </c>
      <c r="N154" s="27">
        <v>9603.4</v>
      </c>
      <c r="O154" s="27">
        <v>468.80000000000007</v>
      </c>
      <c r="P154" s="28"/>
      <c r="Q154" s="29" t="s">
        <v>64</v>
      </c>
      <c r="R154" s="29" t="s">
        <v>177</v>
      </c>
      <c r="S154" s="29" t="s">
        <v>178</v>
      </c>
      <c r="U154" s="13">
        <v>521</v>
      </c>
      <c r="V154" s="30">
        <v>0</v>
      </c>
    </row>
    <row r="155" spans="1:22" ht="14.4" x14ac:dyDescent="0.3">
      <c r="A155" s="25" t="s">
        <v>253</v>
      </c>
      <c r="B155" s="26">
        <v>514</v>
      </c>
      <c r="C155" s="25" t="s">
        <v>46</v>
      </c>
      <c r="D155" s="27">
        <v>0</v>
      </c>
      <c r="E155" s="27">
        <v>1</v>
      </c>
      <c r="F155" s="27">
        <v>0</v>
      </c>
      <c r="G155" s="27">
        <v>3</v>
      </c>
      <c r="H155" s="27">
        <v>0</v>
      </c>
      <c r="I155" s="27">
        <v>225</v>
      </c>
      <c r="J155" s="27">
        <v>399</v>
      </c>
      <c r="K155" s="27">
        <v>5</v>
      </c>
      <c r="L155" s="27">
        <v>0</v>
      </c>
      <c r="M155" s="27">
        <v>628</v>
      </c>
      <c r="N155" s="27">
        <v>10750.1</v>
      </c>
      <c r="O155" s="27">
        <v>434.70000000000005</v>
      </c>
      <c r="P155" s="28"/>
      <c r="Q155" s="29" t="s">
        <v>64</v>
      </c>
      <c r="R155" s="29" t="s">
        <v>177</v>
      </c>
      <c r="S155" s="29" t="s">
        <v>178</v>
      </c>
      <c r="U155" s="13">
        <v>628</v>
      </c>
      <c r="V155" s="30">
        <v>0</v>
      </c>
    </row>
    <row r="156" spans="1:22" ht="11.25" customHeight="1" x14ac:dyDescent="0.3">
      <c r="A156" s="25" t="s">
        <v>253</v>
      </c>
      <c r="B156" s="26">
        <v>520</v>
      </c>
      <c r="C156" s="25" t="s">
        <v>45</v>
      </c>
      <c r="D156" s="27">
        <v>0</v>
      </c>
      <c r="E156" s="27">
        <v>0</v>
      </c>
      <c r="F156" s="27">
        <v>0</v>
      </c>
      <c r="G156" s="27">
        <v>0</v>
      </c>
      <c r="H156" s="27">
        <v>1</v>
      </c>
      <c r="I156" s="27">
        <v>77</v>
      </c>
      <c r="J156" s="27">
        <v>163</v>
      </c>
      <c r="K156" s="27">
        <v>6</v>
      </c>
      <c r="L156" s="27">
        <v>2</v>
      </c>
      <c r="M156" s="27">
        <v>241</v>
      </c>
      <c r="N156" s="27">
        <v>6211.9000000000005</v>
      </c>
      <c r="O156" s="27">
        <v>313.70000000000005</v>
      </c>
      <c r="P156" s="28"/>
      <c r="Q156" s="29" t="s">
        <v>64</v>
      </c>
      <c r="R156" s="29" t="e">
        <v>#N/A</v>
      </c>
      <c r="S156" s="29" t="e">
        <v>#N/A</v>
      </c>
      <c r="U156" s="13">
        <v>241</v>
      </c>
      <c r="V156" s="30">
        <v>0</v>
      </c>
    </row>
    <row r="157" spans="1:22" ht="14.4" x14ac:dyDescent="0.3">
      <c r="A157" s="25" t="s">
        <v>253</v>
      </c>
      <c r="B157" s="26">
        <v>520</v>
      </c>
      <c r="C157" s="25" t="s">
        <v>48</v>
      </c>
      <c r="D157" s="27">
        <v>0</v>
      </c>
      <c r="E157" s="27">
        <v>0</v>
      </c>
      <c r="F157" s="27">
        <v>0</v>
      </c>
      <c r="G157" s="27">
        <v>11</v>
      </c>
      <c r="H157" s="27">
        <v>0</v>
      </c>
      <c r="I157" s="27">
        <v>11</v>
      </c>
      <c r="J157" s="27">
        <v>275</v>
      </c>
      <c r="K157" s="27">
        <v>4</v>
      </c>
      <c r="L157" s="27">
        <v>25</v>
      </c>
      <c r="M157" s="27">
        <v>297</v>
      </c>
      <c r="N157" s="27">
        <v>5212.8999999999996</v>
      </c>
      <c r="O157" s="27">
        <v>286</v>
      </c>
      <c r="P157" s="28"/>
      <c r="Q157" s="29" t="s">
        <v>64</v>
      </c>
      <c r="R157" s="29" t="e">
        <v>#N/A</v>
      </c>
      <c r="S157" s="29" t="e">
        <v>#N/A</v>
      </c>
      <c r="U157" s="13">
        <v>297</v>
      </c>
      <c r="V157" s="30">
        <v>0</v>
      </c>
    </row>
    <row r="158" spans="1:22" ht="14.4" x14ac:dyDescent="0.3">
      <c r="A158" s="25" t="s">
        <v>253</v>
      </c>
      <c r="B158" s="26">
        <v>521</v>
      </c>
      <c r="C158" s="25" t="s">
        <v>45</v>
      </c>
      <c r="D158" s="27">
        <v>0</v>
      </c>
      <c r="E158" s="27">
        <v>4</v>
      </c>
      <c r="F158" s="27">
        <v>0</v>
      </c>
      <c r="G158" s="27">
        <v>24</v>
      </c>
      <c r="H158" s="27">
        <v>4</v>
      </c>
      <c r="I158" s="27">
        <v>268</v>
      </c>
      <c r="J158" s="27">
        <v>258.38562091503269</v>
      </c>
      <c r="K158" s="27">
        <v>16</v>
      </c>
      <c r="L158" s="27">
        <v>13</v>
      </c>
      <c r="M158" s="27">
        <v>558</v>
      </c>
      <c r="N158" s="27">
        <v>14411.5</v>
      </c>
      <c r="O158" s="27">
        <v>712</v>
      </c>
      <c r="P158" s="28"/>
      <c r="Q158" s="29" t="s">
        <v>64</v>
      </c>
      <c r="R158" s="29" t="s">
        <v>177</v>
      </c>
      <c r="S158" s="29" t="s">
        <v>178</v>
      </c>
      <c r="U158" s="13">
        <v>558</v>
      </c>
      <c r="V158" s="30">
        <v>0</v>
      </c>
    </row>
    <row r="159" spans="1:22" ht="14.4" x14ac:dyDescent="0.3">
      <c r="A159" s="25" t="s">
        <v>253</v>
      </c>
      <c r="B159" s="26">
        <v>521</v>
      </c>
      <c r="C159" s="25" t="s">
        <v>48</v>
      </c>
      <c r="D159" s="27">
        <v>0</v>
      </c>
      <c r="E159" s="27">
        <v>1</v>
      </c>
      <c r="F159" s="27">
        <v>0</v>
      </c>
      <c r="G159" s="27">
        <v>10</v>
      </c>
      <c r="H159" s="27">
        <v>7</v>
      </c>
      <c r="I159" s="27">
        <v>267</v>
      </c>
      <c r="J159" s="27">
        <v>291</v>
      </c>
      <c r="K159" s="27">
        <v>16</v>
      </c>
      <c r="L159" s="27">
        <v>8</v>
      </c>
      <c r="M159" s="27">
        <v>576</v>
      </c>
      <c r="N159" s="27">
        <v>9629.7000000000007</v>
      </c>
      <c r="O159" s="27">
        <v>561.20000000000005</v>
      </c>
      <c r="P159" s="28"/>
      <c r="Q159" s="29" t="s">
        <v>64</v>
      </c>
      <c r="R159" s="29" t="s">
        <v>177</v>
      </c>
      <c r="S159" s="29" t="s">
        <v>178</v>
      </c>
      <c r="U159" s="13">
        <v>576</v>
      </c>
      <c r="V159" s="30">
        <v>0</v>
      </c>
    </row>
    <row r="160" spans="1:22" ht="14.4" x14ac:dyDescent="0.3">
      <c r="A160" s="25" t="s">
        <v>253</v>
      </c>
      <c r="B160" s="26">
        <v>522</v>
      </c>
      <c r="C160" s="25" t="s">
        <v>45</v>
      </c>
      <c r="D160" s="27">
        <v>0</v>
      </c>
      <c r="E160" s="27">
        <v>6</v>
      </c>
      <c r="F160" s="27">
        <v>0</v>
      </c>
      <c r="G160" s="27">
        <v>67</v>
      </c>
      <c r="H160" s="27">
        <v>3</v>
      </c>
      <c r="I160" s="27">
        <v>282</v>
      </c>
      <c r="J160" s="27">
        <v>561</v>
      </c>
      <c r="K160" s="27">
        <v>2</v>
      </c>
      <c r="L160" s="27">
        <v>1</v>
      </c>
      <c r="M160" s="27">
        <v>919</v>
      </c>
      <c r="N160" s="27">
        <v>21349.100000000002</v>
      </c>
      <c r="O160" s="27">
        <v>1074.5999999999999</v>
      </c>
      <c r="P160" s="28"/>
      <c r="Q160" s="29" t="s">
        <v>64</v>
      </c>
      <c r="R160" s="29" t="s">
        <v>177</v>
      </c>
      <c r="S160" s="29" t="s">
        <v>178</v>
      </c>
      <c r="U160" s="13">
        <v>919</v>
      </c>
      <c r="V160" s="30">
        <v>0</v>
      </c>
    </row>
    <row r="161" spans="1:22" ht="14.4" x14ac:dyDescent="0.3">
      <c r="A161" s="25" t="s">
        <v>253</v>
      </c>
      <c r="B161" s="26">
        <v>522</v>
      </c>
      <c r="C161" s="25" t="s">
        <v>48</v>
      </c>
      <c r="D161" s="27">
        <v>0</v>
      </c>
      <c r="E161" s="27">
        <v>2</v>
      </c>
      <c r="F161" s="27">
        <v>0</v>
      </c>
      <c r="G161" s="27">
        <v>12</v>
      </c>
      <c r="H161" s="27">
        <v>8</v>
      </c>
      <c r="I161" s="27">
        <v>279</v>
      </c>
      <c r="J161" s="27">
        <v>321</v>
      </c>
      <c r="K161" s="27">
        <v>5</v>
      </c>
      <c r="L161" s="27">
        <v>2</v>
      </c>
      <c r="M161" s="27">
        <v>622</v>
      </c>
      <c r="N161" s="27">
        <v>13090.8</v>
      </c>
      <c r="O161" s="27">
        <v>591.70000000000005</v>
      </c>
      <c r="P161" s="28"/>
      <c r="Q161" s="29" t="s">
        <v>64</v>
      </c>
      <c r="R161" s="29" t="s">
        <v>177</v>
      </c>
      <c r="S161" s="29" t="s">
        <v>178</v>
      </c>
      <c r="U161" s="13">
        <v>622</v>
      </c>
      <c r="V161" s="30">
        <v>0</v>
      </c>
    </row>
    <row r="162" spans="1:22" ht="14.4" x14ac:dyDescent="0.3">
      <c r="A162" s="25" t="s">
        <v>253</v>
      </c>
      <c r="B162" s="26">
        <v>531</v>
      </c>
      <c r="C162" s="25" t="s">
        <v>54</v>
      </c>
      <c r="D162" s="27">
        <v>0</v>
      </c>
      <c r="E162" s="27">
        <v>1</v>
      </c>
      <c r="F162" s="27">
        <v>0</v>
      </c>
      <c r="G162" s="27">
        <v>8</v>
      </c>
      <c r="H162" s="27">
        <v>0</v>
      </c>
      <c r="I162" s="27">
        <v>621</v>
      </c>
      <c r="J162" s="27">
        <v>335.25177304964541</v>
      </c>
      <c r="K162" s="27">
        <v>36.251773049645394</v>
      </c>
      <c r="L162" s="27">
        <v>0</v>
      </c>
      <c r="M162" s="27">
        <v>966</v>
      </c>
      <c r="N162" s="27">
        <v>11345.300000000001</v>
      </c>
      <c r="O162" s="27">
        <v>673.4</v>
      </c>
      <c r="P162" s="28"/>
      <c r="Q162" s="29" t="s">
        <v>64</v>
      </c>
      <c r="R162" s="29" t="s">
        <v>177</v>
      </c>
      <c r="S162" s="29" t="s">
        <v>178</v>
      </c>
      <c r="U162" s="13">
        <v>966</v>
      </c>
      <c r="V162" s="30">
        <v>0</v>
      </c>
    </row>
    <row r="163" spans="1:22" ht="14.4" x14ac:dyDescent="0.3">
      <c r="A163" s="25" t="s">
        <v>253</v>
      </c>
      <c r="B163" s="26">
        <v>531</v>
      </c>
      <c r="C163" s="25" t="s">
        <v>49</v>
      </c>
      <c r="D163" s="27">
        <v>0</v>
      </c>
      <c r="E163" s="27">
        <v>6</v>
      </c>
      <c r="F163" s="27">
        <v>0</v>
      </c>
      <c r="G163" s="27">
        <v>21</v>
      </c>
      <c r="H163" s="27">
        <v>1</v>
      </c>
      <c r="I163" s="27">
        <v>578</v>
      </c>
      <c r="J163" s="27">
        <v>280.17730496453902</v>
      </c>
      <c r="K163" s="27">
        <v>74.177304964539019</v>
      </c>
      <c r="L163" s="27">
        <v>1</v>
      </c>
      <c r="M163" s="27">
        <v>886</v>
      </c>
      <c r="N163" s="27">
        <v>14938.300000000001</v>
      </c>
      <c r="O163" s="27">
        <v>647</v>
      </c>
      <c r="P163" s="28"/>
      <c r="Q163" s="29" t="s">
        <v>64</v>
      </c>
      <c r="R163" s="29" t="s">
        <v>177</v>
      </c>
      <c r="S163" s="29" t="s">
        <v>178</v>
      </c>
      <c r="U163" s="13">
        <v>886</v>
      </c>
      <c r="V163" s="30">
        <v>0</v>
      </c>
    </row>
    <row r="164" spans="1:22" ht="14.4" x14ac:dyDescent="0.3">
      <c r="A164" s="25" t="s">
        <v>253</v>
      </c>
      <c r="B164" s="26">
        <v>531</v>
      </c>
      <c r="C164" s="25" t="s">
        <v>45</v>
      </c>
      <c r="D164" s="27">
        <v>0</v>
      </c>
      <c r="E164" s="27">
        <v>7</v>
      </c>
      <c r="F164" s="27">
        <v>0</v>
      </c>
      <c r="G164" s="27">
        <v>15</v>
      </c>
      <c r="H164" s="27">
        <v>10</v>
      </c>
      <c r="I164" s="27">
        <v>930</v>
      </c>
      <c r="J164" s="27">
        <v>557.57092198581563</v>
      </c>
      <c r="K164" s="27">
        <v>64</v>
      </c>
      <c r="L164" s="27">
        <v>0</v>
      </c>
      <c r="M164" s="27">
        <v>1520</v>
      </c>
      <c r="N164" s="27">
        <v>35140.6</v>
      </c>
      <c r="O164" s="27">
        <v>1456.5</v>
      </c>
      <c r="P164" s="28"/>
      <c r="Q164" s="29" t="s">
        <v>64</v>
      </c>
      <c r="R164" s="29" t="s">
        <v>177</v>
      </c>
      <c r="S164" s="29" t="s">
        <v>178</v>
      </c>
      <c r="U164" s="13">
        <v>1520</v>
      </c>
      <c r="V164" s="30">
        <v>0</v>
      </c>
    </row>
    <row r="165" spans="1:22" ht="14.4" x14ac:dyDescent="0.3">
      <c r="A165" s="25" t="s">
        <v>253</v>
      </c>
      <c r="B165" s="26">
        <v>533</v>
      </c>
      <c r="C165" s="25" t="s">
        <v>49</v>
      </c>
      <c r="D165" s="27">
        <v>0</v>
      </c>
      <c r="E165" s="27">
        <v>6</v>
      </c>
      <c r="F165" s="27">
        <v>0</v>
      </c>
      <c r="G165" s="27">
        <v>229</v>
      </c>
      <c r="H165" s="27">
        <v>0</v>
      </c>
      <c r="I165" s="27">
        <v>0</v>
      </c>
      <c r="J165" s="27">
        <v>3409</v>
      </c>
      <c r="K165" s="27">
        <v>124</v>
      </c>
      <c r="L165" s="27">
        <v>26</v>
      </c>
      <c r="M165" s="27">
        <v>3644</v>
      </c>
      <c r="N165" s="27">
        <v>40119.800000000003</v>
      </c>
      <c r="O165" s="27">
        <v>1160.8999999999999</v>
      </c>
      <c r="P165" s="28"/>
      <c r="Q165" s="29" t="s">
        <v>64</v>
      </c>
      <c r="R165" s="29" t="s">
        <v>177</v>
      </c>
      <c r="S165" s="29" t="s">
        <v>178</v>
      </c>
      <c r="U165" s="13">
        <v>3644</v>
      </c>
      <c r="V165" s="30">
        <v>0</v>
      </c>
    </row>
    <row r="166" spans="1:22" ht="14.4" x14ac:dyDescent="0.3">
      <c r="A166" s="25" t="s">
        <v>253</v>
      </c>
      <c r="B166" s="26">
        <v>533</v>
      </c>
      <c r="C166" s="25" t="s">
        <v>45</v>
      </c>
      <c r="D166" s="27">
        <v>0</v>
      </c>
      <c r="E166" s="27">
        <v>5</v>
      </c>
      <c r="F166" s="27">
        <v>0</v>
      </c>
      <c r="G166" s="27">
        <v>54</v>
      </c>
      <c r="H166" s="27">
        <v>0</v>
      </c>
      <c r="I166" s="27">
        <v>10</v>
      </c>
      <c r="J166" s="27">
        <v>8210</v>
      </c>
      <c r="K166" s="27">
        <v>281</v>
      </c>
      <c r="L166" s="27">
        <v>32</v>
      </c>
      <c r="M166" s="27">
        <v>8279</v>
      </c>
      <c r="N166" s="27">
        <v>38478.199999999997</v>
      </c>
      <c r="O166" s="27">
        <v>1516.7999999999997</v>
      </c>
      <c r="P166" s="28"/>
      <c r="Q166" s="29" t="s">
        <v>64</v>
      </c>
      <c r="R166" s="29" t="s">
        <v>177</v>
      </c>
      <c r="S166" s="29" t="s">
        <v>178</v>
      </c>
      <c r="U166" s="13">
        <v>8279</v>
      </c>
      <c r="V166" s="30">
        <v>0</v>
      </c>
    </row>
    <row r="167" spans="1:22" ht="14.4" x14ac:dyDescent="0.3">
      <c r="A167" s="25" t="s">
        <v>253</v>
      </c>
      <c r="B167" s="26">
        <v>535</v>
      </c>
      <c r="C167" s="25" t="s">
        <v>49</v>
      </c>
      <c r="D167" s="27">
        <v>0</v>
      </c>
      <c r="E167" s="27">
        <v>1</v>
      </c>
      <c r="F167" s="27">
        <v>0</v>
      </c>
      <c r="G167" s="27">
        <v>25</v>
      </c>
      <c r="H167" s="27">
        <v>0</v>
      </c>
      <c r="I167" s="27">
        <v>9</v>
      </c>
      <c r="J167" s="27">
        <v>2110</v>
      </c>
      <c r="K167" s="27">
        <v>44</v>
      </c>
      <c r="L167" s="27">
        <v>3</v>
      </c>
      <c r="M167" s="27">
        <v>2145</v>
      </c>
      <c r="N167" s="27">
        <v>36608.600000000006</v>
      </c>
      <c r="O167" s="27">
        <v>1114.8999999999999</v>
      </c>
      <c r="P167" s="28"/>
      <c r="Q167" s="29" t="s">
        <v>64</v>
      </c>
      <c r="R167" s="29" t="s">
        <v>177</v>
      </c>
      <c r="S167" s="29" t="s">
        <v>178</v>
      </c>
      <c r="U167" s="13">
        <v>2145</v>
      </c>
      <c r="V167" s="30">
        <v>0</v>
      </c>
    </row>
    <row r="168" spans="1:22" ht="14.4" x14ac:dyDescent="0.3">
      <c r="A168" s="25" t="s">
        <v>253</v>
      </c>
      <c r="B168" s="26">
        <v>535</v>
      </c>
      <c r="C168" s="25" t="s">
        <v>45</v>
      </c>
      <c r="D168" s="27">
        <v>0</v>
      </c>
      <c r="E168" s="27">
        <v>3</v>
      </c>
      <c r="F168" s="27">
        <v>0</v>
      </c>
      <c r="G168" s="27">
        <v>21</v>
      </c>
      <c r="H168" s="27">
        <v>0</v>
      </c>
      <c r="I168" s="27">
        <v>4</v>
      </c>
      <c r="J168" s="27">
        <v>3749</v>
      </c>
      <c r="K168" s="27">
        <v>37</v>
      </c>
      <c r="L168" s="27">
        <v>7</v>
      </c>
      <c r="M168" s="27">
        <v>3777</v>
      </c>
      <c r="N168" s="27">
        <v>25510.300000000003</v>
      </c>
      <c r="O168" s="27">
        <v>995.40000000000009</v>
      </c>
      <c r="P168" s="28"/>
      <c r="Q168" s="29" t="s">
        <v>64</v>
      </c>
      <c r="R168" s="29" t="s">
        <v>177</v>
      </c>
      <c r="S168" s="29" t="s">
        <v>178</v>
      </c>
      <c r="U168" s="13">
        <v>3777</v>
      </c>
      <c r="V168" s="30">
        <v>0</v>
      </c>
    </row>
    <row r="169" spans="1:22" ht="14.4" x14ac:dyDescent="0.3">
      <c r="A169" s="25" t="s">
        <v>253</v>
      </c>
      <c r="B169" s="26">
        <v>541</v>
      </c>
      <c r="C169" s="25" t="s">
        <v>51</v>
      </c>
      <c r="D169" s="27">
        <v>0</v>
      </c>
      <c r="E169" s="27">
        <v>1</v>
      </c>
      <c r="F169" s="27">
        <v>0</v>
      </c>
      <c r="G169" s="27">
        <v>28</v>
      </c>
      <c r="H169" s="27">
        <v>12</v>
      </c>
      <c r="I169" s="27">
        <v>350</v>
      </c>
      <c r="J169" s="27">
        <v>126</v>
      </c>
      <c r="K169" s="27">
        <v>5</v>
      </c>
      <c r="L169" s="27">
        <v>0</v>
      </c>
      <c r="M169" s="27">
        <v>517</v>
      </c>
      <c r="N169" s="27">
        <v>8514.4</v>
      </c>
      <c r="O169" s="27">
        <v>459.6</v>
      </c>
      <c r="P169" s="28"/>
      <c r="Q169" s="29" t="s">
        <v>64</v>
      </c>
      <c r="R169" s="29" t="s">
        <v>177</v>
      </c>
      <c r="S169" s="29" t="s">
        <v>178</v>
      </c>
      <c r="U169" s="13">
        <v>517</v>
      </c>
      <c r="V169" s="30">
        <v>0</v>
      </c>
    </row>
    <row r="170" spans="1:22" ht="14.4" x14ac:dyDescent="0.3">
      <c r="A170" s="25" t="s">
        <v>253</v>
      </c>
      <c r="B170" s="26">
        <v>541</v>
      </c>
      <c r="C170" s="25" t="s">
        <v>49</v>
      </c>
      <c r="D170" s="27">
        <v>0</v>
      </c>
      <c r="E170" s="27">
        <v>7</v>
      </c>
      <c r="F170" s="27">
        <v>0</v>
      </c>
      <c r="G170" s="27">
        <v>35</v>
      </c>
      <c r="H170" s="27">
        <v>15</v>
      </c>
      <c r="I170" s="27">
        <v>504.46306818181819</v>
      </c>
      <c r="J170" s="27">
        <v>401.46306818181819</v>
      </c>
      <c r="K170" s="27">
        <v>17</v>
      </c>
      <c r="L170" s="27">
        <v>5</v>
      </c>
      <c r="M170" s="27">
        <v>962</v>
      </c>
      <c r="N170" s="27">
        <v>11952.300000000001</v>
      </c>
      <c r="O170" s="27">
        <v>561.6</v>
      </c>
      <c r="P170" s="28"/>
      <c r="Q170" s="29" t="s">
        <v>64</v>
      </c>
      <c r="R170" s="29" t="s">
        <v>177</v>
      </c>
      <c r="S170" s="29" t="s">
        <v>178</v>
      </c>
      <c r="U170" s="13">
        <v>962</v>
      </c>
      <c r="V170" s="30">
        <v>0</v>
      </c>
    </row>
    <row r="171" spans="1:22" ht="14.4" x14ac:dyDescent="0.3">
      <c r="A171" s="25" t="s">
        <v>253</v>
      </c>
      <c r="B171" s="26">
        <v>541</v>
      </c>
      <c r="C171" s="25" t="s">
        <v>45</v>
      </c>
      <c r="D171" s="27">
        <v>0</v>
      </c>
      <c r="E171" s="27">
        <v>1</v>
      </c>
      <c r="F171" s="27">
        <v>0</v>
      </c>
      <c r="G171" s="27">
        <v>217.67045454545456</v>
      </c>
      <c r="H171" s="27">
        <v>34</v>
      </c>
      <c r="I171" s="27">
        <v>504.78409090909088</v>
      </c>
      <c r="J171" s="27">
        <v>842.78409090909099</v>
      </c>
      <c r="K171" s="27">
        <v>34</v>
      </c>
      <c r="L171" s="27">
        <v>5</v>
      </c>
      <c r="M171" s="27">
        <v>1599</v>
      </c>
      <c r="N171" s="27">
        <v>24781.200000000001</v>
      </c>
      <c r="O171" s="27">
        <v>970.19999999999993</v>
      </c>
      <c r="P171" s="28"/>
      <c r="Q171" s="29" t="s">
        <v>64</v>
      </c>
      <c r="R171" s="29" t="s">
        <v>177</v>
      </c>
      <c r="S171" s="29" t="s">
        <v>178</v>
      </c>
      <c r="U171" s="13">
        <v>1599</v>
      </c>
      <c r="V171" s="30">
        <v>0</v>
      </c>
    </row>
    <row r="172" spans="1:22" ht="14.4" x14ac:dyDescent="0.3">
      <c r="A172" s="25" t="s">
        <v>253</v>
      </c>
      <c r="B172" s="26">
        <v>542</v>
      </c>
      <c r="C172" s="25" t="s">
        <v>51</v>
      </c>
      <c r="D172" s="27">
        <v>0</v>
      </c>
      <c r="E172" s="27">
        <v>7</v>
      </c>
      <c r="F172" s="27">
        <v>0</v>
      </c>
      <c r="G172" s="27">
        <v>31</v>
      </c>
      <c r="H172" s="27">
        <v>0</v>
      </c>
      <c r="I172" s="27">
        <v>942</v>
      </c>
      <c r="J172" s="27">
        <v>1039</v>
      </c>
      <c r="K172" s="27">
        <v>11</v>
      </c>
      <c r="L172" s="27">
        <v>27</v>
      </c>
      <c r="M172" s="27">
        <v>2019</v>
      </c>
      <c r="N172" s="27">
        <v>40226.799999999996</v>
      </c>
      <c r="O172" s="27">
        <v>1259.8999999999999</v>
      </c>
      <c r="P172" s="28"/>
      <c r="Q172" s="29" t="s">
        <v>64</v>
      </c>
      <c r="R172" s="29" t="s">
        <v>177</v>
      </c>
      <c r="S172" s="29" t="s">
        <v>178</v>
      </c>
      <c r="U172" s="13">
        <v>2019</v>
      </c>
      <c r="V172" s="30">
        <v>0</v>
      </c>
    </row>
    <row r="173" spans="1:22" ht="14.4" x14ac:dyDescent="0.3">
      <c r="A173" s="25" t="s">
        <v>253</v>
      </c>
      <c r="B173" s="26">
        <v>542</v>
      </c>
      <c r="C173" s="25" t="s">
        <v>45</v>
      </c>
      <c r="D173" s="27">
        <v>0</v>
      </c>
      <c r="E173" s="27">
        <v>2</v>
      </c>
      <c r="F173" s="27">
        <v>0</v>
      </c>
      <c r="G173" s="27">
        <v>50</v>
      </c>
      <c r="H173" s="27">
        <v>1</v>
      </c>
      <c r="I173" s="27">
        <v>740</v>
      </c>
      <c r="J173" s="27">
        <v>1821</v>
      </c>
      <c r="K173" s="27">
        <v>25</v>
      </c>
      <c r="L173" s="27">
        <v>54</v>
      </c>
      <c r="M173" s="27">
        <v>2614</v>
      </c>
      <c r="N173" s="27">
        <v>54168.200000000004</v>
      </c>
      <c r="O173" s="27">
        <v>2118.9</v>
      </c>
      <c r="P173" s="28"/>
      <c r="Q173" s="29" t="s">
        <v>64</v>
      </c>
      <c r="R173" s="29" t="s">
        <v>177</v>
      </c>
      <c r="S173" s="29" t="s">
        <v>178</v>
      </c>
      <c r="U173" s="13">
        <v>2614</v>
      </c>
      <c r="V173" s="30">
        <v>0</v>
      </c>
    </row>
    <row r="174" spans="1:22" s="41" customFormat="1" ht="14.4" x14ac:dyDescent="0.3">
      <c r="A174" s="25" t="s">
        <v>253</v>
      </c>
      <c r="B174" s="26">
        <v>562</v>
      </c>
      <c r="C174" s="25" t="s">
        <v>56</v>
      </c>
      <c r="D174" s="27">
        <v>0</v>
      </c>
      <c r="E174" s="27">
        <v>0</v>
      </c>
      <c r="F174" s="27">
        <v>0</v>
      </c>
      <c r="G174" s="27">
        <v>2</v>
      </c>
      <c r="H174" s="27">
        <v>0</v>
      </c>
      <c r="I174" s="27">
        <v>0</v>
      </c>
      <c r="J174" s="27">
        <v>1797</v>
      </c>
      <c r="K174" s="27">
        <v>1</v>
      </c>
      <c r="L174" s="27">
        <v>0</v>
      </c>
      <c r="M174" s="27">
        <v>1799</v>
      </c>
      <c r="N174" s="27">
        <v>606.1</v>
      </c>
      <c r="O174" s="27">
        <v>42.4</v>
      </c>
      <c r="P174" s="40"/>
      <c r="Q174" s="29" t="s">
        <v>64</v>
      </c>
      <c r="R174" s="29" t="s">
        <v>177</v>
      </c>
      <c r="S174" s="29" t="s">
        <v>217</v>
      </c>
      <c r="U174" s="13">
        <v>1799</v>
      </c>
      <c r="V174" s="30">
        <v>0</v>
      </c>
    </row>
    <row r="175" spans="1:22" ht="14.4" x14ac:dyDescent="0.3">
      <c r="A175" s="25" t="s">
        <v>253</v>
      </c>
      <c r="B175" s="26">
        <v>562</v>
      </c>
      <c r="C175" s="25" t="s">
        <v>45</v>
      </c>
      <c r="D175" s="27">
        <v>0</v>
      </c>
      <c r="E175" s="27">
        <v>1</v>
      </c>
      <c r="F175" s="27">
        <v>0</v>
      </c>
      <c r="G175" s="27">
        <v>4</v>
      </c>
      <c r="H175" s="27">
        <v>0</v>
      </c>
      <c r="I175" s="27">
        <v>1</v>
      </c>
      <c r="J175" s="27">
        <v>1960.459546925566</v>
      </c>
      <c r="K175" s="27">
        <v>1</v>
      </c>
      <c r="L175" s="27">
        <v>0</v>
      </c>
      <c r="M175" s="27">
        <v>1966</v>
      </c>
      <c r="N175" s="27">
        <v>30297.899999999998</v>
      </c>
      <c r="O175" s="27">
        <v>1518.9999999999998</v>
      </c>
      <c r="P175" s="1"/>
      <c r="Q175" s="29" t="s">
        <v>64</v>
      </c>
      <c r="R175" s="29" t="s">
        <v>177</v>
      </c>
      <c r="S175" s="29" t="s">
        <v>217</v>
      </c>
      <c r="U175" s="13">
        <v>1966</v>
      </c>
      <c r="V175" s="30">
        <v>0</v>
      </c>
    </row>
    <row r="176" spans="1:22" ht="14.4" x14ac:dyDescent="0.3">
      <c r="A176" s="25" t="s">
        <v>253</v>
      </c>
      <c r="B176" s="26">
        <v>563</v>
      </c>
      <c r="C176" s="25" t="s">
        <v>55</v>
      </c>
      <c r="D176" s="27">
        <v>0</v>
      </c>
      <c r="E176" s="27">
        <v>18</v>
      </c>
      <c r="F176" s="27">
        <v>0</v>
      </c>
      <c r="G176" s="27">
        <v>1</v>
      </c>
      <c r="H176" s="27">
        <v>0</v>
      </c>
      <c r="I176" s="27">
        <v>0</v>
      </c>
      <c r="J176" s="27">
        <v>2295.4903474903467</v>
      </c>
      <c r="K176" s="27">
        <v>1</v>
      </c>
      <c r="L176" s="27">
        <v>0</v>
      </c>
      <c r="M176" s="27">
        <v>2314</v>
      </c>
      <c r="N176" s="27">
        <v>9647</v>
      </c>
      <c r="O176" s="27">
        <v>365.6</v>
      </c>
      <c r="P176" s="28"/>
      <c r="Q176" s="29" t="s">
        <v>64</v>
      </c>
      <c r="R176" s="29" t="s">
        <v>177</v>
      </c>
      <c r="S176" s="29" t="s">
        <v>217</v>
      </c>
      <c r="U176" s="13">
        <v>2314</v>
      </c>
      <c r="V176" s="30">
        <v>0</v>
      </c>
    </row>
    <row r="177" spans="1:22" ht="14.4" x14ac:dyDescent="0.3">
      <c r="A177" s="25" t="s">
        <v>253</v>
      </c>
      <c r="B177" s="26">
        <v>563</v>
      </c>
      <c r="C177" s="25" t="s">
        <v>146</v>
      </c>
      <c r="D177" s="27">
        <v>0</v>
      </c>
      <c r="E177" s="27">
        <v>1</v>
      </c>
      <c r="F177" s="27">
        <v>0</v>
      </c>
      <c r="G177" s="27">
        <v>0</v>
      </c>
      <c r="H177" s="27">
        <v>0</v>
      </c>
      <c r="I177" s="27">
        <v>0</v>
      </c>
      <c r="J177" s="27">
        <v>734.62548262548262</v>
      </c>
      <c r="K177" s="27">
        <v>0</v>
      </c>
      <c r="L177" s="27">
        <v>2</v>
      </c>
      <c r="M177" s="27">
        <v>736</v>
      </c>
      <c r="N177" s="27">
        <v>2163.3000000000002</v>
      </c>
      <c r="O177" s="27">
        <v>51</v>
      </c>
      <c r="P177" s="28"/>
      <c r="Q177" s="29" t="s">
        <v>64</v>
      </c>
      <c r="R177" s="29" t="s">
        <v>177</v>
      </c>
      <c r="S177" s="29" t="s">
        <v>217</v>
      </c>
      <c r="U177" s="13">
        <v>736</v>
      </c>
      <c r="V177" s="30">
        <v>0</v>
      </c>
    </row>
    <row r="178" spans="1:22" ht="14.4" x14ac:dyDescent="0.3">
      <c r="A178" s="25" t="s">
        <v>253</v>
      </c>
      <c r="B178" s="26">
        <v>563</v>
      </c>
      <c r="C178" s="25" t="s">
        <v>45</v>
      </c>
      <c r="D178" s="27">
        <v>0</v>
      </c>
      <c r="E178" s="27">
        <v>1</v>
      </c>
      <c r="F178" s="27">
        <v>0</v>
      </c>
      <c r="G178" s="27">
        <v>17</v>
      </c>
      <c r="H178" s="27">
        <v>0</v>
      </c>
      <c r="I178" s="27">
        <v>2</v>
      </c>
      <c r="J178" s="27">
        <v>2143.8841698841698</v>
      </c>
      <c r="K178" s="27">
        <v>10</v>
      </c>
      <c r="L178" s="27">
        <v>2</v>
      </c>
      <c r="M178" s="27">
        <v>2164</v>
      </c>
      <c r="N178" s="27">
        <v>32134.399999999998</v>
      </c>
      <c r="O178" s="27">
        <v>1708.5</v>
      </c>
      <c r="P178" s="28"/>
      <c r="Q178" s="29" t="s">
        <v>64</v>
      </c>
      <c r="R178" s="29" t="s">
        <v>177</v>
      </c>
      <c r="S178" s="29" t="s">
        <v>217</v>
      </c>
      <c r="U178" s="13">
        <v>2164</v>
      </c>
      <c r="V178" s="30">
        <v>0</v>
      </c>
    </row>
    <row r="179" spans="1:22" ht="14.4" x14ac:dyDescent="0.3">
      <c r="A179" s="25" t="s">
        <v>253</v>
      </c>
      <c r="B179" s="26">
        <v>571</v>
      </c>
      <c r="C179" s="25" t="s">
        <v>147</v>
      </c>
      <c r="D179" s="27">
        <v>0</v>
      </c>
      <c r="E179" s="27">
        <v>1</v>
      </c>
      <c r="F179" s="27">
        <v>0</v>
      </c>
      <c r="G179" s="27">
        <v>0</v>
      </c>
      <c r="H179" s="27">
        <v>0</v>
      </c>
      <c r="I179" s="27">
        <v>0</v>
      </c>
      <c r="J179" s="27">
        <v>838.41849529780563</v>
      </c>
      <c r="K179" s="27">
        <v>11</v>
      </c>
      <c r="L179" s="27">
        <v>3</v>
      </c>
      <c r="M179" s="27">
        <v>839</v>
      </c>
      <c r="N179" s="27">
        <v>7489.7</v>
      </c>
      <c r="O179" s="27">
        <v>383.1</v>
      </c>
      <c r="P179" s="28"/>
      <c r="Q179" s="29" t="s">
        <v>64</v>
      </c>
      <c r="R179" s="29" t="s">
        <v>177</v>
      </c>
      <c r="S179" s="29" t="s">
        <v>217</v>
      </c>
      <c r="U179" s="13">
        <v>839</v>
      </c>
      <c r="V179" s="30">
        <v>0</v>
      </c>
    </row>
    <row r="180" spans="1:22" s="41" customFormat="1" ht="14.4" x14ac:dyDescent="0.3">
      <c r="A180" s="25" t="s">
        <v>253</v>
      </c>
      <c r="B180" s="26">
        <v>571</v>
      </c>
      <c r="C180" s="25" t="s">
        <v>45</v>
      </c>
      <c r="D180" s="27">
        <v>0</v>
      </c>
      <c r="E180" s="27">
        <v>2</v>
      </c>
      <c r="F180" s="27">
        <v>0</v>
      </c>
      <c r="G180" s="27">
        <v>3</v>
      </c>
      <c r="H180" s="27">
        <v>0</v>
      </c>
      <c r="I180" s="27">
        <v>0</v>
      </c>
      <c r="J180" s="27">
        <v>2002.7210031347959</v>
      </c>
      <c r="K180" s="27">
        <v>8</v>
      </c>
      <c r="L180" s="27">
        <v>1</v>
      </c>
      <c r="M180" s="27">
        <v>2008</v>
      </c>
      <c r="N180" s="27">
        <v>33377.300000000003</v>
      </c>
      <c r="O180" s="27">
        <v>1718.9</v>
      </c>
      <c r="P180" s="40"/>
      <c r="Q180" s="29" t="s">
        <v>64</v>
      </c>
      <c r="R180" s="29" t="s">
        <v>177</v>
      </c>
      <c r="S180" s="29" t="s">
        <v>217</v>
      </c>
      <c r="U180" s="13">
        <v>2008</v>
      </c>
      <c r="V180" s="30">
        <v>0</v>
      </c>
    </row>
    <row r="181" spans="1:22" ht="14.4" x14ac:dyDescent="0.3">
      <c r="A181" s="25" t="s">
        <v>253</v>
      </c>
      <c r="B181" s="26">
        <v>571</v>
      </c>
      <c r="C181" s="25" t="s">
        <v>148</v>
      </c>
      <c r="D181" s="27">
        <v>0</v>
      </c>
      <c r="E181" s="27">
        <v>0</v>
      </c>
      <c r="F181" s="27">
        <v>0</v>
      </c>
      <c r="G181" s="27">
        <v>2</v>
      </c>
      <c r="H181" s="27">
        <v>0</v>
      </c>
      <c r="I181" s="27">
        <v>0</v>
      </c>
      <c r="J181" s="27">
        <v>2951.8605015673979</v>
      </c>
      <c r="K181" s="27">
        <v>22</v>
      </c>
      <c r="L181" s="27">
        <v>2</v>
      </c>
      <c r="M181" s="27">
        <v>2954</v>
      </c>
      <c r="N181" s="27">
        <v>5652.9000000000005</v>
      </c>
      <c r="O181" s="27">
        <v>314.89999999999998</v>
      </c>
      <c r="P181" s="28"/>
      <c r="Q181" s="29" t="s">
        <v>64</v>
      </c>
      <c r="R181" s="29" t="s">
        <v>177</v>
      </c>
      <c r="S181" s="29" t="s">
        <v>217</v>
      </c>
      <c r="U181" s="13">
        <v>2954</v>
      </c>
      <c r="V181" s="30">
        <v>0</v>
      </c>
    </row>
    <row r="182" spans="1:22" ht="14.4" x14ac:dyDescent="0.3">
      <c r="A182" s="25" t="s">
        <v>253</v>
      </c>
      <c r="B182" s="26">
        <v>573</v>
      </c>
      <c r="C182" s="25" t="s">
        <v>47</v>
      </c>
      <c r="D182" s="27">
        <v>0</v>
      </c>
      <c r="E182" s="27">
        <v>1</v>
      </c>
      <c r="F182" s="27">
        <v>0</v>
      </c>
      <c r="G182" s="27">
        <v>1</v>
      </c>
      <c r="H182" s="27">
        <v>0</v>
      </c>
      <c r="I182" s="27">
        <v>6</v>
      </c>
      <c r="J182" s="27">
        <v>1317</v>
      </c>
      <c r="K182" s="27">
        <v>2</v>
      </c>
      <c r="L182" s="27">
        <v>3</v>
      </c>
      <c r="M182" s="27">
        <v>1325</v>
      </c>
      <c r="N182" s="27">
        <v>21079.299999999996</v>
      </c>
      <c r="O182" s="27">
        <v>808.3</v>
      </c>
      <c r="P182" s="28"/>
      <c r="Q182" s="29" t="s">
        <v>64</v>
      </c>
      <c r="R182" s="29" t="s">
        <v>177</v>
      </c>
      <c r="S182" s="29" t="s">
        <v>217</v>
      </c>
      <c r="U182" s="13">
        <v>1325</v>
      </c>
      <c r="V182" s="30">
        <v>0</v>
      </c>
    </row>
    <row r="183" spans="1:22" ht="14.4" x14ac:dyDescent="0.3">
      <c r="A183" s="25" t="s">
        <v>253</v>
      </c>
      <c r="B183" s="26">
        <v>573</v>
      </c>
      <c r="C183" s="25" t="s">
        <v>45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5</v>
      </c>
      <c r="J183" s="27">
        <v>1040</v>
      </c>
      <c r="K183" s="27">
        <v>3</v>
      </c>
      <c r="L183" s="27">
        <v>1</v>
      </c>
      <c r="M183" s="27">
        <v>1045</v>
      </c>
      <c r="N183" s="27">
        <v>34397.5</v>
      </c>
      <c r="O183" s="27">
        <v>1429.8</v>
      </c>
      <c r="P183" s="28"/>
      <c r="Q183" s="29" t="s">
        <v>64</v>
      </c>
      <c r="R183" s="29" t="s">
        <v>177</v>
      </c>
      <c r="S183" s="29" t="s">
        <v>217</v>
      </c>
      <c r="U183" s="13">
        <v>1045</v>
      </c>
      <c r="V183" s="30">
        <v>0</v>
      </c>
    </row>
    <row r="184" spans="1:22" ht="15" customHeight="1" x14ac:dyDescent="0.3">
      <c r="A184" s="25" t="s">
        <v>253</v>
      </c>
      <c r="B184" s="26">
        <v>575</v>
      </c>
      <c r="C184" s="25" t="s">
        <v>47</v>
      </c>
      <c r="D184" s="27">
        <v>0</v>
      </c>
      <c r="E184" s="27">
        <v>8</v>
      </c>
      <c r="F184" s="27">
        <v>0</v>
      </c>
      <c r="G184" s="27">
        <v>2</v>
      </c>
      <c r="H184" s="27">
        <v>0</v>
      </c>
      <c r="I184" s="27">
        <v>10</v>
      </c>
      <c r="J184" s="27">
        <v>1706</v>
      </c>
      <c r="K184" s="27">
        <v>4</v>
      </c>
      <c r="L184" s="27">
        <v>0</v>
      </c>
      <c r="M184" s="27">
        <v>1726</v>
      </c>
      <c r="N184" s="27">
        <v>8721</v>
      </c>
      <c r="O184" s="27">
        <v>357</v>
      </c>
      <c r="P184" s="28"/>
      <c r="Q184" s="29" t="s">
        <v>64</v>
      </c>
      <c r="R184" s="29" t="s">
        <v>177</v>
      </c>
      <c r="S184" s="29" t="s">
        <v>217</v>
      </c>
      <c r="U184" s="13">
        <v>1726</v>
      </c>
      <c r="V184" s="30">
        <v>0</v>
      </c>
    </row>
    <row r="185" spans="1:22" ht="14.4" x14ac:dyDescent="0.3">
      <c r="A185" s="25" t="s">
        <v>253</v>
      </c>
      <c r="B185" s="42">
        <v>575</v>
      </c>
      <c r="C185" s="42" t="s">
        <v>45</v>
      </c>
      <c r="D185" s="27">
        <v>0</v>
      </c>
      <c r="E185" s="27">
        <v>5</v>
      </c>
      <c r="F185" s="27">
        <v>0</v>
      </c>
      <c r="G185" s="27">
        <v>1</v>
      </c>
      <c r="H185" s="27">
        <v>0</v>
      </c>
      <c r="I185" s="27">
        <v>10</v>
      </c>
      <c r="J185" s="27">
        <v>987</v>
      </c>
      <c r="K185" s="27">
        <v>1</v>
      </c>
      <c r="L185" s="27">
        <v>0</v>
      </c>
      <c r="M185" s="27">
        <v>1003</v>
      </c>
      <c r="N185" s="27">
        <v>30982.2</v>
      </c>
      <c r="O185" s="27">
        <v>1224</v>
      </c>
      <c r="P185" s="43"/>
      <c r="Q185" s="29" t="s">
        <v>64</v>
      </c>
      <c r="R185" s="29" t="s">
        <v>177</v>
      </c>
      <c r="S185" s="29" t="s">
        <v>217</v>
      </c>
      <c r="U185" s="13">
        <v>1003</v>
      </c>
      <c r="V185" s="30">
        <v>0</v>
      </c>
    </row>
    <row r="186" spans="1:22" ht="14.4" x14ac:dyDescent="0.3">
      <c r="A186" s="25" t="s">
        <v>253</v>
      </c>
      <c r="B186" s="42" t="s">
        <v>79</v>
      </c>
      <c r="C186" s="42" t="s">
        <v>149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1</v>
      </c>
      <c r="L186" s="27">
        <v>8</v>
      </c>
      <c r="M186" s="27">
        <v>4145</v>
      </c>
      <c r="N186" s="27">
        <v>301206</v>
      </c>
      <c r="O186" s="27">
        <v>13974</v>
      </c>
      <c r="P186" s="43">
        <v>4145</v>
      </c>
      <c r="Q186" s="29" t="s">
        <v>181</v>
      </c>
      <c r="R186" s="29" t="s">
        <v>177</v>
      </c>
      <c r="S186" s="29" t="s">
        <v>182</v>
      </c>
      <c r="U186" s="13">
        <v>4145</v>
      </c>
      <c r="V186" s="30">
        <v>0</v>
      </c>
    </row>
    <row r="187" spans="1:22" ht="14.4" x14ac:dyDescent="0.3">
      <c r="A187" s="25" t="s">
        <v>253</v>
      </c>
      <c r="B187" s="42" t="s">
        <v>59</v>
      </c>
      <c r="C187" s="42" t="s">
        <v>45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20926</v>
      </c>
      <c r="K187" s="27">
        <v>646</v>
      </c>
      <c r="L187" s="27">
        <v>101</v>
      </c>
      <c r="M187" s="27">
        <v>20926</v>
      </c>
      <c r="N187" s="27">
        <v>125567.9</v>
      </c>
      <c r="O187" s="27">
        <v>9180</v>
      </c>
      <c r="P187" s="28"/>
      <c r="Q187" s="29" t="s">
        <v>183</v>
      </c>
      <c r="R187" s="29" t="s">
        <v>14</v>
      </c>
      <c r="S187" s="29" t="s">
        <v>184</v>
      </c>
      <c r="U187" s="13">
        <v>20926</v>
      </c>
      <c r="V187" s="30">
        <v>0</v>
      </c>
    </row>
    <row r="188" spans="1:22" ht="14.4" x14ac:dyDescent="0.3">
      <c r="A188" s="25" t="s">
        <v>253</v>
      </c>
      <c r="B188" s="42" t="s">
        <v>97</v>
      </c>
      <c r="C188" s="42" t="s">
        <v>49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49980</v>
      </c>
      <c r="K188" s="27">
        <v>1500</v>
      </c>
      <c r="L188" s="27">
        <v>1262</v>
      </c>
      <c r="M188" s="27">
        <v>49980</v>
      </c>
      <c r="N188" s="27">
        <v>93045.400000000009</v>
      </c>
      <c r="O188" s="27">
        <v>8914.4</v>
      </c>
      <c r="P188" s="28"/>
      <c r="Q188" s="29" t="s">
        <v>183</v>
      </c>
      <c r="R188" s="29" t="s">
        <v>177</v>
      </c>
      <c r="S188" s="29" t="s">
        <v>178</v>
      </c>
      <c r="U188" s="13">
        <v>49980</v>
      </c>
      <c r="V188" s="30">
        <v>0</v>
      </c>
    </row>
    <row r="189" spans="1:22" s="41" customFormat="1" ht="14.4" x14ac:dyDescent="0.3">
      <c r="A189" s="25" t="s">
        <v>253</v>
      </c>
      <c r="B189" s="42" t="s">
        <v>220</v>
      </c>
      <c r="C189" s="42" t="s">
        <v>46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91413</v>
      </c>
      <c r="K189" s="27">
        <v>1857</v>
      </c>
      <c r="L189" s="27">
        <v>571</v>
      </c>
      <c r="M189" s="27">
        <v>91413</v>
      </c>
      <c r="N189" s="27">
        <v>176348.4</v>
      </c>
      <c r="O189" s="27">
        <v>14599.999999999998</v>
      </c>
      <c r="P189" s="40"/>
      <c r="Q189" s="29" t="s">
        <v>183</v>
      </c>
      <c r="R189" s="29" t="s">
        <v>15</v>
      </c>
      <c r="S189" s="29" t="s">
        <v>185</v>
      </c>
      <c r="U189" s="13">
        <v>0</v>
      </c>
      <c r="V189" s="30">
        <v>-91413</v>
      </c>
    </row>
    <row r="190" spans="1:22" s="41" customFormat="1" ht="14.4" x14ac:dyDescent="0.3">
      <c r="A190" s="25" t="s">
        <v>253</v>
      </c>
      <c r="B190" s="42" t="s">
        <v>29</v>
      </c>
      <c r="C190" s="42" t="s">
        <v>45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171764</v>
      </c>
      <c r="K190" s="27">
        <v>3534</v>
      </c>
      <c r="L190" s="27">
        <v>3912</v>
      </c>
      <c r="M190" s="27">
        <v>171764</v>
      </c>
      <c r="N190" s="27">
        <v>48648.4</v>
      </c>
      <c r="O190" s="27">
        <v>7065.7</v>
      </c>
      <c r="P190" s="40"/>
      <c r="Q190" s="29" t="s">
        <v>183</v>
      </c>
      <c r="R190" s="29" t="s">
        <v>14</v>
      </c>
      <c r="S190" s="29" t="s">
        <v>175</v>
      </c>
      <c r="U190" s="13">
        <v>171764</v>
      </c>
      <c r="V190" s="30">
        <v>0</v>
      </c>
    </row>
    <row r="191" spans="1:22" ht="14.4" x14ac:dyDescent="0.3">
      <c r="A191" s="25" t="s">
        <v>253</v>
      </c>
      <c r="B191" s="42" t="s">
        <v>248</v>
      </c>
      <c r="C191" s="42" t="s">
        <v>46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8"/>
      <c r="Q191" s="44" t="s">
        <v>183</v>
      </c>
      <c r="R191" s="29" t="s">
        <v>15</v>
      </c>
      <c r="S191" s="29" t="s">
        <v>185</v>
      </c>
      <c r="U191" s="13">
        <v>0</v>
      </c>
      <c r="V191" s="30">
        <v>0</v>
      </c>
    </row>
    <row r="192" spans="1:22" s="41" customFormat="1" ht="14.4" x14ac:dyDescent="0.3">
      <c r="A192" s="25" t="s">
        <v>253</v>
      </c>
      <c r="B192" s="42" t="s">
        <v>88</v>
      </c>
      <c r="C192" s="42" t="s">
        <v>48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103707</v>
      </c>
      <c r="K192" s="27">
        <v>2957</v>
      </c>
      <c r="L192" s="27">
        <v>513</v>
      </c>
      <c r="M192" s="27">
        <v>103707</v>
      </c>
      <c r="N192" s="27">
        <v>272179.40000000002</v>
      </c>
      <c r="O192" s="27">
        <v>24442.3</v>
      </c>
      <c r="P192" s="40"/>
      <c r="Q192" s="29" t="s">
        <v>183</v>
      </c>
      <c r="R192" s="29" t="s">
        <v>177</v>
      </c>
      <c r="S192" s="29" t="s">
        <v>178</v>
      </c>
      <c r="U192" s="13">
        <v>103707</v>
      </c>
      <c r="V192" s="30">
        <v>0</v>
      </c>
    </row>
    <row r="193" spans="1:22" ht="14.4" x14ac:dyDescent="0.3">
      <c r="A193" s="25" t="s">
        <v>253</v>
      </c>
      <c r="B193" s="42" t="s">
        <v>196</v>
      </c>
      <c r="C193" s="42" t="s">
        <v>48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5302</v>
      </c>
      <c r="K193" s="27">
        <v>24</v>
      </c>
      <c r="L193" s="27">
        <v>9</v>
      </c>
      <c r="M193" s="27">
        <v>5302</v>
      </c>
      <c r="N193" s="27">
        <v>94595.199999999997</v>
      </c>
      <c r="O193" s="27">
        <v>8430.6</v>
      </c>
      <c r="P193" s="28"/>
      <c r="Q193" s="29" t="s">
        <v>183</v>
      </c>
      <c r="R193" s="29" t="s">
        <v>177</v>
      </c>
      <c r="S193" s="29" t="s">
        <v>178</v>
      </c>
      <c r="U193" s="13">
        <v>5302</v>
      </c>
      <c r="V193" s="30">
        <v>0</v>
      </c>
    </row>
    <row r="194" spans="1:22" ht="14.4" x14ac:dyDescent="0.3">
      <c r="A194" s="25" t="s">
        <v>253</v>
      </c>
      <c r="B194" s="42" t="s">
        <v>30</v>
      </c>
      <c r="C194" s="42" t="s">
        <v>47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49881</v>
      </c>
      <c r="K194" s="27">
        <v>420</v>
      </c>
      <c r="L194" s="27">
        <v>3749</v>
      </c>
      <c r="M194" s="27">
        <v>49881</v>
      </c>
      <c r="N194" s="27">
        <v>83306.900000000009</v>
      </c>
      <c r="O194" s="27">
        <v>7497</v>
      </c>
      <c r="P194" s="43"/>
      <c r="Q194" s="29" t="s">
        <v>183</v>
      </c>
      <c r="R194" s="29" t="s">
        <v>17</v>
      </c>
      <c r="S194" s="29" t="s">
        <v>186</v>
      </c>
      <c r="U194" s="13">
        <v>49881</v>
      </c>
      <c r="V194" s="30">
        <v>0</v>
      </c>
    </row>
    <row r="195" spans="1:22" ht="14.4" x14ac:dyDescent="0.3">
      <c r="A195" s="25" t="s">
        <v>253</v>
      </c>
      <c r="B195" s="42" t="s">
        <v>91</v>
      </c>
      <c r="C195" s="42" t="s">
        <v>48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98822</v>
      </c>
      <c r="K195" s="27">
        <v>1796</v>
      </c>
      <c r="L195" s="27">
        <v>322</v>
      </c>
      <c r="M195" s="27">
        <v>98822</v>
      </c>
      <c r="N195" s="27">
        <v>196342.9</v>
      </c>
      <c r="O195" s="27">
        <v>21818.999999999996</v>
      </c>
      <c r="P195" s="28"/>
      <c r="Q195" s="29" t="s">
        <v>183</v>
      </c>
      <c r="R195" s="29" t="s">
        <v>177</v>
      </c>
      <c r="S195" s="29" t="s">
        <v>178</v>
      </c>
      <c r="U195" s="13">
        <v>98822</v>
      </c>
      <c r="V195" s="30">
        <v>0</v>
      </c>
    </row>
    <row r="196" spans="1:22" ht="14.4" x14ac:dyDescent="0.3">
      <c r="A196" s="25" t="s">
        <v>253</v>
      </c>
      <c r="B196" s="42" t="s">
        <v>89</v>
      </c>
      <c r="C196" s="42" t="s">
        <v>48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119773</v>
      </c>
      <c r="K196" s="27">
        <v>2503</v>
      </c>
      <c r="L196" s="27">
        <v>173</v>
      </c>
      <c r="M196" s="27">
        <v>119773</v>
      </c>
      <c r="N196" s="27">
        <v>202482</v>
      </c>
      <c r="O196" s="27">
        <v>20854.099999999999</v>
      </c>
      <c r="P196" s="1"/>
      <c r="Q196" s="29" t="s">
        <v>183</v>
      </c>
      <c r="R196" s="29" t="s">
        <v>177</v>
      </c>
      <c r="S196" s="29" t="s">
        <v>178</v>
      </c>
      <c r="U196" s="13">
        <v>119773</v>
      </c>
      <c r="V196" s="30">
        <v>0</v>
      </c>
    </row>
    <row r="197" spans="1:22" ht="14.4" x14ac:dyDescent="0.3">
      <c r="A197" s="25" t="s">
        <v>253</v>
      </c>
      <c r="B197" s="42" t="s">
        <v>86</v>
      </c>
      <c r="C197" s="42" t="s">
        <v>45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39949</v>
      </c>
      <c r="K197" s="27">
        <v>1026</v>
      </c>
      <c r="L197" s="27">
        <v>384</v>
      </c>
      <c r="M197" s="27">
        <v>39949</v>
      </c>
      <c r="N197" s="27">
        <v>155523.6</v>
      </c>
      <c r="O197" s="27">
        <v>13795.5</v>
      </c>
      <c r="P197" s="1"/>
      <c r="Q197" s="29" t="s">
        <v>183</v>
      </c>
      <c r="R197" s="29" t="s">
        <v>14</v>
      </c>
      <c r="S197" s="29" t="s">
        <v>176</v>
      </c>
      <c r="U197" s="13">
        <v>39949</v>
      </c>
      <c r="V197" s="30">
        <v>0</v>
      </c>
    </row>
    <row r="198" spans="1:22" ht="14.4" x14ac:dyDescent="0.3">
      <c r="A198" s="25" t="s">
        <v>253</v>
      </c>
      <c r="B198" s="42" t="s">
        <v>90</v>
      </c>
      <c r="C198" s="42" t="s">
        <v>48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148302</v>
      </c>
      <c r="K198" s="27">
        <v>2005</v>
      </c>
      <c r="L198" s="27">
        <v>261</v>
      </c>
      <c r="M198" s="27">
        <v>148302</v>
      </c>
      <c r="N198" s="27">
        <v>196875.8</v>
      </c>
      <c r="O198" s="27">
        <v>25046.2</v>
      </c>
      <c r="P198" s="1"/>
      <c r="Q198" s="29" t="s">
        <v>183</v>
      </c>
      <c r="R198" s="29" t="s">
        <v>177</v>
      </c>
      <c r="S198" s="29" t="s">
        <v>178</v>
      </c>
      <c r="U198" s="13">
        <v>148302</v>
      </c>
      <c r="V198" s="30">
        <v>0</v>
      </c>
    </row>
    <row r="199" spans="1:22" ht="14.4" x14ac:dyDescent="0.3">
      <c r="A199" s="25" t="s">
        <v>253</v>
      </c>
      <c r="B199" s="42" t="s">
        <v>249</v>
      </c>
      <c r="C199" s="42" t="s">
        <v>46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56452</v>
      </c>
      <c r="K199" s="27">
        <v>1173</v>
      </c>
      <c r="L199" s="27">
        <v>317</v>
      </c>
      <c r="M199" s="27">
        <v>56452</v>
      </c>
      <c r="N199" s="27">
        <v>191308.69999999998</v>
      </c>
      <c r="O199" s="27">
        <v>11696.699999999999</v>
      </c>
      <c r="P199" s="1"/>
      <c r="Q199" s="29" t="s">
        <v>183</v>
      </c>
      <c r="R199" s="29" t="s">
        <v>15</v>
      </c>
      <c r="S199" s="29" t="s">
        <v>185</v>
      </c>
      <c r="U199" s="13">
        <v>0</v>
      </c>
      <c r="V199" s="30">
        <v>-56452</v>
      </c>
    </row>
    <row r="200" spans="1:22" ht="14.4" x14ac:dyDescent="0.3">
      <c r="A200" s="25" t="s">
        <v>253</v>
      </c>
      <c r="B200" s="42" t="s">
        <v>221</v>
      </c>
      <c r="C200" s="42" t="s">
        <v>46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31806</v>
      </c>
      <c r="K200" s="27">
        <v>910</v>
      </c>
      <c r="L200" s="27">
        <v>197</v>
      </c>
      <c r="M200" s="27">
        <v>31806</v>
      </c>
      <c r="N200" s="27">
        <v>167272.59999999998</v>
      </c>
      <c r="O200" s="27">
        <v>11260.4</v>
      </c>
      <c r="P200" s="28"/>
      <c r="Q200" s="44" t="s">
        <v>183</v>
      </c>
      <c r="R200" s="29" t="s">
        <v>15</v>
      </c>
      <c r="S200" s="29" t="s">
        <v>185</v>
      </c>
      <c r="U200" s="13">
        <v>0</v>
      </c>
      <c r="V200" s="30">
        <v>-31806</v>
      </c>
    </row>
    <row r="201" spans="1:22" ht="14.4" x14ac:dyDescent="0.3">
      <c r="A201" s="25" t="s">
        <v>253</v>
      </c>
      <c r="B201" s="42" t="s">
        <v>224</v>
      </c>
      <c r="C201" s="42" t="s">
        <v>52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8"/>
      <c r="Q201" s="44" t="s">
        <v>183</v>
      </c>
      <c r="R201" s="29" t="s">
        <v>23</v>
      </c>
      <c r="S201" s="29" t="s">
        <v>217</v>
      </c>
      <c r="U201" s="13">
        <v>0</v>
      </c>
      <c r="V201" s="30">
        <v>0</v>
      </c>
    </row>
    <row r="202" spans="1:22" ht="14.4" x14ac:dyDescent="0.3">
      <c r="A202" s="25" t="s">
        <v>253</v>
      </c>
      <c r="B202" s="42" t="s">
        <v>233</v>
      </c>
      <c r="C202" s="42" t="s">
        <v>48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29231</v>
      </c>
      <c r="K202" s="27">
        <v>427</v>
      </c>
      <c r="L202" s="27">
        <v>159</v>
      </c>
      <c r="M202" s="27">
        <v>29231</v>
      </c>
      <c r="N202" s="27">
        <v>155812.29999999999</v>
      </c>
      <c r="O202" s="27">
        <v>10946.099999999999</v>
      </c>
      <c r="P202" s="28"/>
      <c r="Q202" s="44" t="s">
        <v>183</v>
      </c>
      <c r="R202" s="29" t="s">
        <v>177</v>
      </c>
      <c r="S202" s="29" t="s">
        <v>178</v>
      </c>
      <c r="U202" s="13">
        <v>29231</v>
      </c>
      <c r="V202" s="30">
        <v>0</v>
      </c>
    </row>
    <row r="203" spans="1:22" ht="14.4" x14ac:dyDescent="0.3">
      <c r="A203" s="25" t="s">
        <v>253</v>
      </c>
      <c r="B203" s="42" t="s">
        <v>87</v>
      </c>
      <c r="C203" s="42" t="s">
        <v>45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47171</v>
      </c>
      <c r="K203" s="27">
        <v>528</v>
      </c>
      <c r="L203" s="27">
        <v>648</v>
      </c>
      <c r="M203" s="27">
        <v>47171</v>
      </c>
      <c r="N203" s="27">
        <v>89018.099999999991</v>
      </c>
      <c r="O203" s="27">
        <v>9231</v>
      </c>
      <c r="P203" s="28"/>
      <c r="Q203" s="29" t="s">
        <v>183</v>
      </c>
      <c r="R203" s="29" t="s">
        <v>14</v>
      </c>
      <c r="S203" s="29" t="s">
        <v>175</v>
      </c>
      <c r="U203" s="13">
        <v>47171</v>
      </c>
      <c r="V203" s="30">
        <v>0</v>
      </c>
    </row>
    <row r="204" spans="1:22" ht="14.4" x14ac:dyDescent="0.3">
      <c r="A204" s="25" t="s">
        <v>253</v>
      </c>
      <c r="B204" s="42" t="s">
        <v>92</v>
      </c>
      <c r="C204" s="42" t="s">
        <v>48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94609</v>
      </c>
      <c r="K204" s="27">
        <v>1513</v>
      </c>
      <c r="L204" s="27">
        <v>382</v>
      </c>
      <c r="M204" s="27">
        <v>94609</v>
      </c>
      <c r="N204" s="27">
        <v>178737.89999999997</v>
      </c>
      <c r="O204" s="27">
        <v>23456.799999999999</v>
      </c>
      <c r="P204" s="28"/>
      <c r="Q204" s="44" t="s">
        <v>183</v>
      </c>
      <c r="R204" s="29" t="s">
        <v>177</v>
      </c>
      <c r="S204" s="29" t="s">
        <v>178</v>
      </c>
      <c r="U204" s="13">
        <v>94609</v>
      </c>
      <c r="V204" s="30">
        <v>0</v>
      </c>
    </row>
    <row r="205" spans="1:22" ht="14.4" x14ac:dyDescent="0.3">
      <c r="A205" s="25" t="s">
        <v>253</v>
      </c>
      <c r="B205" s="42" t="s">
        <v>258</v>
      </c>
      <c r="C205" s="42" t="s">
        <v>55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878</v>
      </c>
      <c r="L205" s="27">
        <v>484</v>
      </c>
      <c r="M205" s="27">
        <v>54164</v>
      </c>
      <c r="N205" s="27">
        <v>345854.4</v>
      </c>
      <c r="O205" s="27">
        <v>25829.8</v>
      </c>
      <c r="P205" s="43">
        <v>54164</v>
      </c>
      <c r="Q205" s="29" t="s">
        <v>183</v>
      </c>
      <c r="R205" s="29" t="s">
        <v>177</v>
      </c>
      <c r="S205" s="29" t="s">
        <v>217</v>
      </c>
      <c r="U205" s="13">
        <v>54164</v>
      </c>
      <c r="V205" s="30">
        <v>0</v>
      </c>
    </row>
    <row r="206" spans="1:22" ht="14.4" x14ac:dyDescent="0.3">
      <c r="A206" s="25" t="s">
        <v>253</v>
      </c>
      <c r="B206" s="42" t="s">
        <v>258</v>
      </c>
      <c r="C206" s="42" t="s">
        <v>56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315</v>
      </c>
      <c r="L206" s="27">
        <v>241</v>
      </c>
      <c r="M206" s="27">
        <v>16970</v>
      </c>
      <c r="N206" s="27">
        <v>49911.5</v>
      </c>
      <c r="O206" s="27">
        <v>3690.7</v>
      </c>
      <c r="P206" s="43">
        <v>16970</v>
      </c>
      <c r="Q206" s="29" t="s">
        <v>183</v>
      </c>
      <c r="R206" s="29" t="s">
        <v>177</v>
      </c>
      <c r="S206" s="29" t="s">
        <v>217</v>
      </c>
      <c r="U206" s="13">
        <v>16970</v>
      </c>
      <c r="V206" s="30">
        <v>0</v>
      </c>
    </row>
    <row r="207" spans="1:22" ht="14.4" x14ac:dyDescent="0.3">
      <c r="A207" s="25" t="s">
        <v>253</v>
      </c>
      <c r="B207" s="42" t="s">
        <v>258</v>
      </c>
      <c r="C207" s="42" t="s">
        <v>57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241</v>
      </c>
      <c r="L207" s="27">
        <v>80</v>
      </c>
      <c r="M207" s="27">
        <v>14891</v>
      </c>
      <c r="N207" s="27">
        <v>60822.6</v>
      </c>
      <c r="O207" s="27">
        <v>3162.8</v>
      </c>
      <c r="P207" s="43">
        <v>14891</v>
      </c>
      <c r="Q207" s="29" t="s">
        <v>183</v>
      </c>
      <c r="R207" s="29" t="s">
        <v>177</v>
      </c>
      <c r="S207" s="29" t="s">
        <v>217</v>
      </c>
      <c r="U207" s="13">
        <v>14891</v>
      </c>
      <c r="V207" s="30">
        <v>0</v>
      </c>
    </row>
    <row r="208" spans="1:22" ht="14.4" x14ac:dyDescent="0.3">
      <c r="A208" s="25" t="s">
        <v>253</v>
      </c>
      <c r="B208" s="42" t="s">
        <v>132</v>
      </c>
      <c r="C208" s="42" t="s">
        <v>49</v>
      </c>
      <c r="D208" s="27">
        <v>28285</v>
      </c>
      <c r="E208" s="27">
        <v>0</v>
      </c>
      <c r="F208" s="27">
        <v>57739</v>
      </c>
      <c r="G208" s="27">
        <v>221477</v>
      </c>
      <c r="H208" s="27">
        <v>376930</v>
      </c>
      <c r="I208" s="27">
        <v>12416</v>
      </c>
      <c r="J208" s="27">
        <v>156280</v>
      </c>
      <c r="K208" s="27">
        <v>0</v>
      </c>
      <c r="L208" s="27">
        <v>0</v>
      </c>
      <c r="M208" s="27">
        <v>853127</v>
      </c>
      <c r="N208" s="27">
        <v>458851.60000000003</v>
      </c>
      <c r="O208" s="27">
        <v>29853.399999999998</v>
      </c>
      <c r="P208" s="28"/>
      <c r="Q208" s="29" t="s">
        <v>127</v>
      </c>
      <c r="R208" s="29" t="s">
        <v>187</v>
      </c>
      <c r="S208" s="29" t="s">
        <v>188</v>
      </c>
      <c r="U208" s="13">
        <v>0</v>
      </c>
      <c r="V208" s="30">
        <v>-853127</v>
      </c>
    </row>
    <row r="209" spans="1:22" ht="14.4" x14ac:dyDescent="0.3">
      <c r="A209" s="25" t="s">
        <v>253</v>
      </c>
      <c r="B209" s="42" t="s">
        <v>132</v>
      </c>
      <c r="C209" s="42" t="s">
        <v>45</v>
      </c>
      <c r="D209" s="27">
        <v>81187</v>
      </c>
      <c r="E209" s="27">
        <v>0</v>
      </c>
      <c r="F209" s="27">
        <v>103327</v>
      </c>
      <c r="G209" s="27">
        <v>817012</v>
      </c>
      <c r="H209" s="27">
        <v>1364683</v>
      </c>
      <c r="I209" s="27">
        <v>70801</v>
      </c>
      <c r="J209" s="27">
        <v>546862</v>
      </c>
      <c r="K209" s="27">
        <v>0</v>
      </c>
      <c r="L209" s="27">
        <v>0</v>
      </c>
      <c r="M209" s="27">
        <v>2983872</v>
      </c>
      <c r="N209" s="27">
        <v>1317405</v>
      </c>
      <c r="O209" s="27">
        <v>85704.3</v>
      </c>
      <c r="P209" s="28"/>
      <c r="Q209" s="29" t="s">
        <v>127</v>
      </c>
      <c r="R209" s="29" t="s">
        <v>187</v>
      </c>
      <c r="S209" s="29" t="s">
        <v>188</v>
      </c>
      <c r="U209" s="13">
        <v>0</v>
      </c>
      <c r="V209" s="30">
        <v>-2983872</v>
      </c>
    </row>
    <row r="210" spans="1:22" ht="14.4" x14ac:dyDescent="0.3">
      <c r="A210" s="25" t="s">
        <v>253</v>
      </c>
      <c r="B210" s="42" t="s">
        <v>132</v>
      </c>
      <c r="C210" s="42" t="s">
        <v>48</v>
      </c>
      <c r="D210" s="27">
        <v>36250</v>
      </c>
      <c r="E210" s="27">
        <v>0</v>
      </c>
      <c r="F210" s="27">
        <v>51384</v>
      </c>
      <c r="G210" s="27">
        <v>238818</v>
      </c>
      <c r="H210" s="27">
        <v>405466</v>
      </c>
      <c r="I210" s="27">
        <v>22118</v>
      </c>
      <c r="J210" s="27">
        <v>169123</v>
      </c>
      <c r="K210" s="27">
        <v>0</v>
      </c>
      <c r="L210" s="27">
        <v>0</v>
      </c>
      <c r="M210" s="27">
        <v>923159</v>
      </c>
      <c r="N210" s="27">
        <v>439354.69999999995</v>
      </c>
      <c r="O210" s="27">
        <v>28578.800000000003</v>
      </c>
      <c r="P210" s="28"/>
      <c r="Q210" s="29" t="s">
        <v>127</v>
      </c>
      <c r="R210" s="29" t="s">
        <v>187</v>
      </c>
      <c r="S210" s="29" t="s">
        <v>188</v>
      </c>
      <c r="U210" s="13">
        <v>0</v>
      </c>
      <c r="V210" s="30">
        <v>-923159</v>
      </c>
    </row>
    <row r="211" spans="1:22" ht="14.4" x14ac:dyDescent="0.3">
      <c r="A211" s="25" t="s">
        <v>254</v>
      </c>
      <c r="B211" s="26">
        <v>0</v>
      </c>
      <c r="C211" s="25" t="s">
        <v>45</v>
      </c>
      <c r="D211" s="27">
        <v>27</v>
      </c>
      <c r="E211" s="27">
        <v>0</v>
      </c>
      <c r="F211" s="27">
        <v>4</v>
      </c>
      <c r="G211" s="27">
        <v>3573</v>
      </c>
      <c r="H211" s="27">
        <v>1911</v>
      </c>
      <c r="I211" s="27">
        <v>0</v>
      </c>
      <c r="J211" s="27">
        <v>24282</v>
      </c>
      <c r="K211" s="27">
        <v>1295</v>
      </c>
      <c r="L211" s="27">
        <v>436</v>
      </c>
      <c r="M211" s="27">
        <v>29797</v>
      </c>
      <c r="N211" s="27">
        <v>46114.799999999996</v>
      </c>
      <c r="O211" s="27">
        <v>3457.8</v>
      </c>
      <c r="P211" s="28"/>
      <c r="Q211" s="29" t="s">
        <v>174</v>
      </c>
      <c r="R211" s="29" t="s">
        <v>14</v>
      </c>
      <c r="S211" s="29" t="s">
        <v>175</v>
      </c>
      <c r="U211" s="13">
        <v>29797</v>
      </c>
      <c r="V211" s="30">
        <v>0</v>
      </c>
    </row>
    <row r="212" spans="1:22" ht="14.4" x14ac:dyDescent="0.3">
      <c r="A212" s="25" t="s">
        <v>254</v>
      </c>
      <c r="B212" s="26" t="s">
        <v>284</v>
      </c>
      <c r="C212" s="25" t="s">
        <v>45</v>
      </c>
      <c r="D212" s="27">
        <v>4</v>
      </c>
      <c r="E212" s="27">
        <v>0</v>
      </c>
      <c r="F212" s="27">
        <v>2</v>
      </c>
      <c r="G212" s="27">
        <v>872</v>
      </c>
      <c r="H212" s="27">
        <v>1285</v>
      </c>
      <c r="I212" s="27">
        <v>0</v>
      </c>
      <c r="J212" s="27">
        <v>15393</v>
      </c>
      <c r="K212" s="27">
        <v>634</v>
      </c>
      <c r="L212" s="27">
        <v>257</v>
      </c>
      <c r="M212" s="27">
        <v>17556</v>
      </c>
      <c r="N212" s="27">
        <v>19877.3</v>
      </c>
      <c r="O212" s="27">
        <v>1852.1</v>
      </c>
      <c r="P212" s="28"/>
      <c r="Q212" s="29" t="s">
        <v>174</v>
      </c>
      <c r="R212" s="29" t="s">
        <v>14</v>
      </c>
      <c r="S212" s="29" t="s">
        <v>175</v>
      </c>
      <c r="V212" s="30"/>
    </row>
    <row r="213" spans="1:22" ht="14.4" x14ac:dyDescent="0.3">
      <c r="A213" s="25" t="s">
        <v>254</v>
      </c>
      <c r="B213" s="26">
        <v>1</v>
      </c>
      <c r="C213" s="42" t="s">
        <v>45</v>
      </c>
      <c r="D213" s="27">
        <v>30</v>
      </c>
      <c r="E213" s="27">
        <v>0</v>
      </c>
      <c r="F213" s="27">
        <v>1</v>
      </c>
      <c r="G213" s="27">
        <v>1159</v>
      </c>
      <c r="H213" s="27">
        <v>234</v>
      </c>
      <c r="I213" s="27">
        <v>0</v>
      </c>
      <c r="J213" s="27">
        <v>7490</v>
      </c>
      <c r="K213" s="27">
        <v>431</v>
      </c>
      <c r="L213" s="27">
        <v>80</v>
      </c>
      <c r="M213" s="27">
        <v>8914</v>
      </c>
      <c r="N213" s="27">
        <v>27906.800000000003</v>
      </c>
      <c r="O213" s="27">
        <v>1465.8</v>
      </c>
      <c r="P213" s="28"/>
      <c r="Q213" s="29" t="s">
        <v>174</v>
      </c>
      <c r="R213" s="29" t="s">
        <v>14</v>
      </c>
      <c r="S213" s="29" t="s">
        <v>175</v>
      </c>
      <c r="U213" s="13">
        <v>8914</v>
      </c>
      <c r="V213" s="30">
        <v>0</v>
      </c>
    </row>
    <row r="214" spans="1:22" ht="14.4" x14ac:dyDescent="0.3">
      <c r="A214" s="25" t="s">
        <v>254</v>
      </c>
      <c r="B214" s="45">
        <v>1</v>
      </c>
      <c r="C214" s="25" t="s">
        <v>48</v>
      </c>
      <c r="D214" s="27">
        <v>7</v>
      </c>
      <c r="E214" s="27">
        <v>0</v>
      </c>
      <c r="F214" s="27">
        <v>0</v>
      </c>
      <c r="G214" s="27">
        <v>126</v>
      </c>
      <c r="H214" s="27">
        <v>11</v>
      </c>
      <c r="I214" s="27">
        <v>0</v>
      </c>
      <c r="J214" s="27">
        <v>1017</v>
      </c>
      <c r="K214" s="27">
        <v>79</v>
      </c>
      <c r="L214" s="27">
        <v>5</v>
      </c>
      <c r="M214" s="27">
        <v>1161</v>
      </c>
      <c r="N214" s="27">
        <v>2190.1</v>
      </c>
      <c r="O214" s="27">
        <v>1024.7</v>
      </c>
      <c r="P214" s="28"/>
      <c r="Q214" s="29" t="s">
        <v>174</v>
      </c>
      <c r="R214" s="29" t="s">
        <v>14</v>
      </c>
      <c r="S214" s="29" t="s">
        <v>175</v>
      </c>
      <c r="U214" s="13">
        <v>1161</v>
      </c>
      <c r="V214" s="30">
        <v>0</v>
      </c>
    </row>
    <row r="215" spans="1:22" ht="14.4" x14ac:dyDescent="0.3">
      <c r="A215" s="25" t="s">
        <v>254</v>
      </c>
      <c r="B215" s="45">
        <v>3</v>
      </c>
      <c r="C215" s="25" t="s">
        <v>55</v>
      </c>
      <c r="D215" s="27">
        <v>3</v>
      </c>
      <c r="E215" s="27">
        <v>0</v>
      </c>
      <c r="F215" s="27">
        <v>0</v>
      </c>
      <c r="G215" s="27">
        <v>358</v>
      </c>
      <c r="H215" s="27">
        <v>111</v>
      </c>
      <c r="I215" s="27">
        <v>0</v>
      </c>
      <c r="J215" s="27">
        <v>1196</v>
      </c>
      <c r="K215" s="27">
        <v>111.0233260817017</v>
      </c>
      <c r="L215" s="27">
        <v>21</v>
      </c>
      <c r="M215" s="27">
        <v>1668</v>
      </c>
      <c r="N215" s="27">
        <v>8040.8000000000011</v>
      </c>
      <c r="O215" s="27">
        <v>1014</v>
      </c>
      <c r="P215" s="28"/>
      <c r="Q215" s="29" t="s">
        <v>174</v>
      </c>
      <c r="R215" s="29" t="s">
        <v>14</v>
      </c>
      <c r="S215" s="29" t="s">
        <v>176</v>
      </c>
      <c r="U215" s="13">
        <v>1668</v>
      </c>
      <c r="V215" s="30">
        <v>0</v>
      </c>
    </row>
    <row r="216" spans="1:22" ht="14.4" x14ac:dyDescent="0.3">
      <c r="A216" s="25" t="s">
        <v>254</v>
      </c>
      <c r="B216" s="45">
        <v>3</v>
      </c>
      <c r="C216" s="25" t="s">
        <v>45</v>
      </c>
      <c r="D216" s="27">
        <v>55</v>
      </c>
      <c r="E216" s="27">
        <v>0</v>
      </c>
      <c r="F216" s="27">
        <v>11</v>
      </c>
      <c r="G216" s="27">
        <v>8778</v>
      </c>
      <c r="H216" s="27">
        <v>2276</v>
      </c>
      <c r="I216" s="27">
        <v>0</v>
      </c>
      <c r="J216" s="27">
        <v>45821</v>
      </c>
      <c r="K216" s="27">
        <v>1884.9354604786081</v>
      </c>
      <c r="L216" s="27">
        <v>643</v>
      </c>
      <c r="M216" s="27">
        <v>56941</v>
      </c>
      <c r="N216" s="27">
        <v>67540.200000000012</v>
      </c>
      <c r="O216" s="27">
        <v>5524.2999999999993</v>
      </c>
      <c r="P216" s="28"/>
      <c r="Q216" s="29" t="s">
        <v>174</v>
      </c>
      <c r="R216" s="29" t="s">
        <v>14</v>
      </c>
      <c r="S216" s="29" t="s">
        <v>176</v>
      </c>
      <c r="U216" s="13">
        <v>56941</v>
      </c>
      <c r="V216" s="30">
        <v>0</v>
      </c>
    </row>
    <row r="217" spans="1:22" ht="14.4" x14ac:dyDescent="0.3">
      <c r="A217" s="25" t="s">
        <v>254</v>
      </c>
      <c r="B217" s="26">
        <v>3</v>
      </c>
      <c r="C217" s="25" t="s">
        <v>57</v>
      </c>
      <c r="D217" s="27">
        <v>6</v>
      </c>
      <c r="E217" s="27">
        <v>0</v>
      </c>
      <c r="F217" s="27">
        <v>1</v>
      </c>
      <c r="G217" s="27">
        <v>395</v>
      </c>
      <c r="H217" s="27">
        <v>129</v>
      </c>
      <c r="I217" s="27">
        <v>0</v>
      </c>
      <c r="J217" s="27">
        <v>1872</v>
      </c>
      <c r="K217" s="27">
        <v>162.04121343969061</v>
      </c>
      <c r="L217" s="27">
        <v>14</v>
      </c>
      <c r="M217" s="27">
        <v>2403</v>
      </c>
      <c r="N217" s="27">
        <v>6503.7000000000007</v>
      </c>
      <c r="O217" s="27">
        <v>905.6</v>
      </c>
      <c r="P217" s="28"/>
      <c r="Q217" s="29" t="s">
        <v>174</v>
      </c>
      <c r="R217" s="29" t="s">
        <v>14</v>
      </c>
      <c r="S217" s="29" t="s">
        <v>176</v>
      </c>
      <c r="U217" s="13">
        <v>2403</v>
      </c>
      <c r="V217" s="30">
        <v>0</v>
      </c>
    </row>
    <row r="218" spans="1:22" ht="14.4" x14ac:dyDescent="0.3">
      <c r="A218" s="25" t="s">
        <v>254</v>
      </c>
      <c r="B218" s="26">
        <v>7</v>
      </c>
      <c r="C218" s="25" t="s">
        <v>45</v>
      </c>
      <c r="D218" s="27">
        <v>6</v>
      </c>
      <c r="E218" s="27">
        <v>0</v>
      </c>
      <c r="F218" s="27">
        <v>9</v>
      </c>
      <c r="G218" s="27">
        <v>7610</v>
      </c>
      <c r="H218" s="27">
        <v>1838</v>
      </c>
      <c r="I218" s="27">
        <v>0</v>
      </c>
      <c r="J218" s="27">
        <v>53000</v>
      </c>
      <c r="K218" s="27">
        <v>2707</v>
      </c>
      <c r="L218" s="27">
        <v>921</v>
      </c>
      <c r="M218" s="27">
        <v>62463</v>
      </c>
      <c r="N218" s="27">
        <v>109957.90000000002</v>
      </c>
      <c r="O218" s="27">
        <v>7881.7999999999993</v>
      </c>
      <c r="P218" s="28"/>
      <c r="Q218" s="29" t="s">
        <v>174</v>
      </c>
      <c r="R218" s="29" t="s">
        <v>14</v>
      </c>
      <c r="S218" s="29" t="s">
        <v>175</v>
      </c>
      <c r="U218" s="13">
        <v>62463</v>
      </c>
      <c r="V218" s="30">
        <v>0</v>
      </c>
    </row>
    <row r="219" spans="1:22" ht="14.4" x14ac:dyDescent="0.3">
      <c r="A219" s="25" t="s">
        <v>254</v>
      </c>
      <c r="B219" s="26">
        <v>8</v>
      </c>
      <c r="C219" s="25" t="s">
        <v>45</v>
      </c>
      <c r="D219" s="27">
        <v>429</v>
      </c>
      <c r="E219" s="27">
        <v>0</v>
      </c>
      <c r="F219" s="27">
        <v>66</v>
      </c>
      <c r="G219" s="27">
        <v>3244</v>
      </c>
      <c r="H219" s="27">
        <v>1630</v>
      </c>
      <c r="I219" s="27">
        <v>1</v>
      </c>
      <c r="J219" s="27">
        <v>34958</v>
      </c>
      <c r="K219" s="27">
        <v>1742</v>
      </c>
      <c r="L219" s="27">
        <v>820</v>
      </c>
      <c r="M219" s="27">
        <v>40328</v>
      </c>
      <c r="N219" s="27">
        <v>66446.5</v>
      </c>
      <c r="O219" s="27">
        <v>4977.3999999999996</v>
      </c>
      <c r="P219" s="28"/>
      <c r="Q219" s="29" t="s">
        <v>174</v>
      </c>
      <c r="R219" s="29" t="s">
        <v>14</v>
      </c>
      <c r="S219" s="29" t="s">
        <v>175</v>
      </c>
      <c r="U219" s="13">
        <v>40328</v>
      </c>
      <c r="V219" s="30">
        <v>0</v>
      </c>
    </row>
    <row r="220" spans="1:22" ht="14.4" x14ac:dyDescent="0.3">
      <c r="A220" s="25" t="s">
        <v>254</v>
      </c>
      <c r="B220" s="26">
        <v>10</v>
      </c>
      <c r="C220" s="25" t="s">
        <v>45</v>
      </c>
      <c r="D220" s="27">
        <v>50</v>
      </c>
      <c r="E220" s="27">
        <v>0</v>
      </c>
      <c r="F220" s="27">
        <v>3</v>
      </c>
      <c r="G220" s="27">
        <v>1417</v>
      </c>
      <c r="H220" s="27">
        <v>416</v>
      </c>
      <c r="I220" s="27">
        <v>0</v>
      </c>
      <c r="J220" s="27">
        <v>10183</v>
      </c>
      <c r="K220" s="27">
        <v>375</v>
      </c>
      <c r="L220" s="27">
        <v>204</v>
      </c>
      <c r="M220" s="27">
        <v>12069</v>
      </c>
      <c r="N220" s="27">
        <v>16651.7</v>
      </c>
      <c r="O220" s="27">
        <v>1346</v>
      </c>
      <c r="P220" s="46"/>
      <c r="Q220" s="29" t="s">
        <v>174</v>
      </c>
      <c r="R220" s="29" t="s">
        <v>14</v>
      </c>
      <c r="S220" s="29" t="s">
        <v>175</v>
      </c>
      <c r="U220" s="13">
        <v>12069</v>
      </c>
      <c r="V220" s="30">
        <v>0</v>
      </c>
    </row>
    <row r="221" spans="1:22" ht="14.4" x14ac:dyDescent="0.3">
      <c r="A221" s="25" t="s">
        <v>254</v>
      </c>
      <c r="B221" s="26">
        <v>12</v>
      </c>
      <c r="C221" s="25" t="s">
        <v>45</v>
      </c>
      <c r="D221" s="27">
        <v>8</v>
      </c>
      <c r="E221" s="27">
        <v>0</v>
      </c>
      <c r="F221" s="27">
        <v>4</v>
      </c>
      <c r="G221" s="27">
        <v>3272</v>
      </c>
      <c r="H221" s="27">
        <v>870</v>
      </c>
      <c r="I221" s="27">
        <v>0</v>
      </c>
      <c r="J221" s="27">
        <v>15293</v>
      </c>
      <c r="K221" s="27">
        <v>738</v>
      </c>
      <c r="L221" s="27">
        <v>175</v>
      </c>
      <c r="M221" s="27">
        <v>19447</v>
      </c>
      <c r="N221" s="27">
        <v>44572.000000000007</v>
      </c>
      <c r="O221" s="27">
        <v>3814.7</v>
      </c>
      <c r="P221" s="46"/>
      <c r="Q221" s="29" t="s">
        <v>174</v>
      </c>
      <c r="R221" s="29" t="s">
        <v>14</v>
      </c>
      <c r="S221" s="29" t="s">
        <v>175</v>
      </c>
      <c r="U221" s="13">
        <v>19447</v>
      </c>
      <c r="V221" s="30">
        <v>0</v>
      </c>
    </row>
    <row r="222" spans="1:22" ht="14.4" x14ac:dyDescent="0.3">
      <c r="A222" s="25" t="s">
        <v>254</v>
      </c>
      <c r="B222" s="26">
        <v>13</v>
      </c>
      <c r="C222" s="25" t="s">
        <v>45</v>
      </c>
      <c r="D222" s="27">
        <v>50</v>
      </c>
      <c r="E222" s="27">
        <v>0</v>
      </c>
      <c r="F222" s="27">
        <v>12</v>
      </c>
      <c r="G222" s="27">
        <v>2157</v>
      </c>
      <c r="H222" s="27">
        <v>666</v>
      </c>
      <c r="I222" s="27">
        <v>1</v>
      </c>
      <c r="J222" s="27">
        <v>18857</v>
      </c>
      <c r="K222" s="27">
        <v>915</v>
      </c>
      <c r="L222" s="27">
        <v>161</v>
      </c>
      <c r="M222" s="27">
        <v>21743</v>
      </c>
      <c r="N222" s="27">
        <v>49449.7</v>
      </c>
      <c r="O222" s="27">
        <v>3756.2999999999997</v>
      </c>
      <c r="P222" s="46"/>
      <c r="Q222" s="29" t="s">
        <v>174</v>
      </c>
      <c r="R222" s="29" t="s">
        <v>14</v>
      </c>
      <c r="S222" s="29" t="s">
        <v>176</v>
      </c>
      <c r="U222" s="13">
        <v>21743</v>
      </c>
      <c r="V222" s="30">
        <v>0</v>
      </c>
    </row>
    <row r="223" spans="1:22" ht="14.4" x14ac:dyDescent="0.3">
      <c r="A223" s="25" t="s">
        <v>254</v>
      </c>
      <c r="B223" s="26">
        <v>15</v>
      </c>
      <c r="C223" s="25" t="s">
        <v>45</v>
      </c>
      <c r="D223" s="27">
        <v>19</v>
      </c>
      <c r="E223" s="27">
        <v>0</v>
      </c>
      <c r="F223" s="27">
        <v>4</v>
      </c>
      <c r="G223" s="27">
        <v>2861</v>
      </c>
      <c r="H223" s="27">
        <v>679</v>
      </c>
      <c r="I223" s="27">
        <v>1</v>
      </c>
      <c r="J223" s="27">
        <v>14578</v>
      </c>
      <c r="K223" s="27">
        <v>793</v>
      </c>
      <c r="L223" s="27">
        <v>355</v>
      </c>
      <c r="M223" s="27">
        <v>18142</v>
      </c>
      <c r="N223" s="27">
        <v>26277.9</v>
      </c>
      <c r="O223" s="27">
        <v>2861.7</v>
      </c>
      <c r="P223" s="46"/>
      <c r="Q223" s="29" t="s">
        <v>174</v>
      </c>
      <c r="R223" s="29" t="s">
        <v>14</v>
      </c>
      <c r="S223" s="29" t="s">
        <v>175</v>
      </c>
      <c r="U223" s="13">
        <v>18142</v>
      </c>
      <c r="V223" s="30">
        <v>0</v>
      </c>
    </row>
    <row r="224" spans="1:22" ht="14.4" x14ac:dyDescent="0.3">
      <c r="A224" s="25" t="s">
        <v>254</v>
      </c>
      <c r="B224" s="26">
        <v>16</v>
      </c>
      <c r="C224" s="25" t="s">
        <v>45</v>
      </c>
      <c r="D224" s="27">
        <v>108</v>
      </c>
      <c r="E224" s="27">
        <v>0</v>
      </c>
      <c r="F224" s="27">
        <v>12</v>
      </c>
      <c r="G224" s="27">
        <v>9418</v>
      </c>
      <c r="H224" s="27">
        <v>2571</v>
      </c>
      <c r="I224" s="27">
        <v>1</v>
      </c>
      <c r="J224" s="27">
        <v>48247</v>
      </c>
      <c r="K224" s="27">
        <v>2453</v>
      </c>
      <c r="L224" s="27">
        <v>729</v>
      </c>
      <c r="M224" s="27">
        <v>60357</v>
      </c>
      <c r="N224" s="27">
        <v>93997.500000000015</v>
      </c>
      <c r="O224" s="27">
        <v>6401.0999999999995</v>
      </c>
      <c r="P224" s="46"/>
      <c r="Q224" s="29" t="s">
        <v>174</v>
      </c>
      <c r="R224" s="29" t="s">
        <v>14</v>
      </c>
      <c r="S224" s="29" t="s">
        <v>175</v>
      </c>
      <c r="U224" s="13">
        <v>60357</v>
      </c>
      <c r="V224" s="30">
        <v>0</v>
      </c>
    </row>
    <row r="225" spans="1:22" ht="14.4" x14ac:dyDescent="0.3">
      <c r="A225" s="25" t="s">
        <v>254</v>
      </c>
      <c r="B225" s="26">
        <v>17</v>
      </c>
      <c r="C225" s="25" t="s">
        <v>55</v>
      </c>
      <c r="D225" s="27">
        <v>2</v>
      </c>
      <c r="E225" s="27">
        <v>0</v>
      </c>
      <c r="F225" s="27">
        <v>1</v>
      </c>
      <c r="G225" s="27">
        <v>426</v>
      </c>
      <c r="H225" s="27">
        <v>168</v>
      </c>
      <c r="I225" s="27">
        <v>0</v>
      </c>
      <c r="J225" s="27">
        <v>1797</v>
      </c>
      <c r="K225" s="27">
        <v>105</v>
      </c>
      <c r="L225" s="27">
        <v>19</v>
      </c>
      <c r="M225" s="27">
        <v>2394</v>
      </c>
      <c r="N225" s="27">
        <v>5811.1</v>
      </c>
      <c r="O225" s="27">
        <v>291.2</v>
      </c>
      <c r="P225" s="46"/>
      <c r="Q225" s="29" t="s">
        <v>174</v>
      </c>
      <c r="R225" s="29" t="s">
        <v>14</v>
      </c>
      <c r="S225" s="29" t="s">
        <v>176</v>
      </c>
      <c r="U225" s="13">
        <v>2394</v>
      </c>
      <c r="V225" s="30">
        <v>0</v>
      </c>
    </row>
    <row r="226" spans="1:22" ht="14.4" x14ac:dyDescent="0.3">
      <c r="A226" s="25" t="s">
        <v>254</v>
      </c>
      <c r="B226" s="26">
        <v>17</v>
      </c>
      <c r="C226" s="25" t="s">
        <v>56</v>
      </c>
      <c r="D226" s="27">
        <v>1</v>
      </c>
      <c r="E226" s="27">
        <v>0</v>
      </c>
      <c r="F226" s="27">
        <v>1</v>
      </c>
      <c r="G226" s="27">
        <v>196</v>
      </c>
      <c r="H226" s="27">
        <v>48</v>
      </c>
      <c r="I226" s="27">
        <v>0</v>
      </c>
      <c r="J226" s="27">
        <v>865</v>
      </c>
      <c r="K226" s="27">
        <v>77</v>
      </c>
      <c r="L226" s="27">
        <v>11</v>
      </c>
      <c r="M226" s="27">
        <v>1111</v>
      </c>
      <c r="N226" s="27">
        <v>4358.7000000000007</v>
      </c>
      <c r="O226" s="27">
        <v>421.19999999999993</v>
      </c>
      <c r="P226" s="46"/>
      <c r="Q226" s="29" t="s">
        <v>174</v>
      </c>
      <c r="R226" s="29" t="s">
        <v>14</v>
      </c>
      <c r="S226" s="29" t="s">
        <v>176</v>
      </c>
      <c r="U226" s="13">
        <v>1111</v>
      </c>
      <c r="V226" s="30">
        <v>0</v>
      </c>
    </row>
    <row r="227" spans="1:22" ht="14.4" x14ac:dyDescent="0.3">
      <c r="A227" s="25" t="s">
        <v>254</v>
      </c>
      <c r="B227" s="26">
        <v>17</v>
      </c>
      <c r="C227" s="25" t="s">
        <v>45</v>
      </c>
      <c r="D227" s="27">
        <v>20</v>
      </c>
      <c r="E227" s="27">
        <v>0</v>
      </c>
      <c r="F227" s="27">
        <v>33</v>
      </c>
      <c r="G227" s="27">
        <v>8149</v>
      </c>
      <c r="H227" s="27">
        <v>3747</v>
      </c>
      <c r="I227" s="27">
        <v>2</v>
      </c>
      <c r="J227" s="27">
        <v>68871</v>
      </c>
      <c r="K227" s="27">
        <v>2942</v>
      </c>
      <c r="L227" s="27">
        <v>811</v>
      </c>
      <c r="M227" s="27">
        <v>80822</v>
      </c>
      <c r="N227" s="27">
        <v>73108.600000000006</v>
      </c>
      <c r="O227" s="27">
        <v>5601.1999999999989</v>
      </c>
      <c r="P227" s="46"/>
      <c r="Q227" s="29" t="s">
        <v>174</v>
      </c>
      <c r="R227" s="29" t="s">
        <v>14</v>
      </c>
      <c r="S227" s="29" t="s">
        <v>176</v>
      </c>
      <c r="U227" s="13">
        <v>80822</v>
      </c>
      <c r="V227" s="30">
        <v>0</v>
      </c>
    </row>
    <row r="228" spans="1:22" ht="14.4" x14ac:dyDescent="0.3">
      <c r="A228" s="25" t="s">
        <v>254</v>
      </c>
      <c r="B228" s="26">
        <v>17</v>
      </c>
      <c r="C228" s="25" t="s">
        <v>46</v>
      </c>
      <c r="D228" s="27">
        <v>3</v>
      </c>
      <c r="E228" s="27">
        <v>0</v>
      </c>
      <c r="F228" s="27">
        <v>4</v>
      </c>
      <c r="G228" s="27">
        <v>588</v>
      </c>
      <c r="H228" s="27">
        <v>198</v>
      </c>
      <c r="I228" s="27">
        <v>0</v>
      </c>
      <c r="J228" s="27">
        <v>4444</v>
      </c>
      <c r="K228" s="27">
        <v>223</v>
      </c>
      <c r="L228" s="27">
        <v>36</v>
      </c>
      <c r="M228" s="27">
        <v>5237</v>
      </c>
      <c r="N228" s="27">
        <v>8774.2000000000007</v>
      </c>
      <c r="O228" s="27">
        <v>1120.7</v>
      </c>
      <c r="P228" s="46"/>
      <c r="Q228" s="29" t="s">
        <v>174</v>
      </c>
      <c r="R228" s="29" t="s">
        <v>14</v>
      </c>
      <c r="S228" s="29" t="s">
        <v>176</v>
      </c>
      <c r="U228" s="13">
        <v>5237</v>
      </c>
      <c r="V228" s="30">
        <v>0</v>
      </c>
    </row>
    <row r="229" spans="1:22" ht="14.4" x14ac:dyDescent="0.3">
      <c r="A229" s="25" t="s">
        <v>254</v>
      </c>
      <c r="B229" s="26">
        <v>17</v>
      </c>
      <c r="C229" s="25" t="s">
        <v>57</v>
      </c>
      <c r="D229" s="27">
        <v>0</v>
      </c>
      <c r="E229" s="27">
        <v>0</v>
      </c>
      <c r="F229" s="27">
        <v>4</v>
      </c>
      <c r="G229" s="27">
        <v>233</v>
      </c>
      <c r="H229" s="27">
        <v>92</v>
      </c>
      <c r="I229" s="27">
        <v>0</v>
      </c>
      <c r="J229" s="27">
        <v>2455</v>
      </c>
      <c r="K229" s="27">
        <v>144</v>
      </c>
      <c r="L229" s="27">
        <v>13</v>
      </c>
      <c r="M229" s="27">
        <v>2784</v>
      </c>
      <c r="N229" s="27">
        <v>4008.6999999999994</v>
      </c>
      <c r="O229" s="27">
        <v>630</v>
      </c>
      <c r="P229" s="46"/>
      <c r="Q229" s="29" t="s">
        <v>174</v>
      </c>
      <c r="R229" s="29" t="s">
        <v>14</v>
      </c>
      <c r="S229" s="29" t="s">
        <v>176</v>
      </c>
      <c r="U229" s="13">
        <v>2784</v>
      </c>
      <c r="V229" s="30">
        <v>0</v>
      </c>
    </row>
    <row r="230" spans="1:22" ht="14.4" x14ac:dyDescent="0.3">
      <c r="A230" s="25" t="s">
        <v>254</v>
      </c>
      <c r="B230" s="26">
        <v>19</v>
      </c>
      <c r="C230" s="25" t="s">
        <v>45</v>
      </c>
      <c r="D230" s="27">
        <v>3838</v>
      </c>
      <c r="E230" s="27">
        <v>0</v>
      </c>
      <c r="F230" s="27">
        <v>172</v>
      </c>
      <c r="G230" s="27">
        <v>13039</v>
      </c>
      <c r="H230" s="27">
        <v>3694</v>
      </c>
      <c r="I230" s="27">
        <v>0</v>
      </c>
      <c r="J230" s="27">
        <v>97260</v>
      </c>
      <c r="K230" s="27">
        <v>4409</v>
      </c>
      <c r="L230" s="27">
        <v>1215</v>
      </c>
      <c r="M230" s="27">
        <v>118003</v>
      </c>
      <c r="N230" s="27">
        <v>106476.10000000002</v>
      </c>
      <c r="O230" s="27">
        <v>8047.6999999999989</v>
      </c>
      <c r="P230" s="46"/>
      <c r="Q230" s="29" t="s">
        <v>174</v>
      </c>
      <c r="R230" s="29" t="s">
        <v>14</v>
      </c>
      <c r="S230" s="29" t="s">
        <v>175</v>
      </c>
      <c r="U230" s="13">
        <v>118003</v>
      </c>
      <c r="V230" s="30">
        <v>0</v>
      </c>
    </row>
    <row r="231" spans="1:22" ht="14.4" x14ac:dyDescent="0.3">
      <c r="A231" s="25" t="s">
        <v>254</v>
      </c>
      <c r="B231" s="26">
        <v>27</v>
      </c>
      <c r="C231" s="25" t="s">
        <v>45</v>
      </c>
      <c r="D231" s="27">
        <v>11</v>
      </c>
      <c r="E231" s="27">
        <v>0</v>
      </c>
      <c r="F231" s="27">
        <v>21</v>
      </c>
      <c r="G231" s="27">
        <v>10770</v>
      </c>
      <c r="H231" s="27">
        <v>1825</v>
      </c>
      <c r="I231" s="27">
        <v>0</v>
      </c>
      <c r="J231" s="27">
        <v>55994</v>
      </c>
      <c r="K231" s="27">
        <v>2498</v>
      </c>
      <c r="L231" s="27">
        <v>819</v>
      </c>
      <c r="M231" s="27">
        <v>68621</v>
      </c>
      <c r="N231" s="27">
        <v>93371.8</v>
      </c>
      <c r="O231" s="27">
        <v>6823.4000000000005</v>
      </c>
      <c r="P231" s="46"/>
      <c r="Q231" s="29" t="s">
        <v>174</v>
      </c>
      <c r="R231" s="29" t="s">
        <v>14</v>
      </c>
      <c r="S231" s="29" t="s">
        <v>175</v>
      </c>
      <c r="U231" s="13">
        <v>68621</v>
      </c>
      <c r="V231" s="30">
        <v>0</v>
      </c>
    </row>
    <row r="232" spans="1:22" ht="14.4" x14ac:dyDescent="0.3">
      <c r="A232" s="25" t="s">
        <v>254</v>
      </c>
      <c r="B232" s="26">
        <v>28</v>
      </c>
      <c r="C232" s="25" t="s">
        <v>45</v>
      </c>
      <c r="D232" s="27">
        <v>7</v>
      </c>
      <c r="E232" s="27">
        <v>0</v>
      </c>
      <c r="F232" s="27">
        <v>2</v>
      </c>
      <c r="G232" s="27">
        <v>1274</v>
      </c>
      <c r="H232" s="27">
        <v>175</v>
      </c>
      <c r="I232" s="27">
        <v>0</v>
      </c>
      <c r="J232" s="27">
        <v>8870</v>
      </c>
      <c r="K232" s="27">
        <v>427</v>
      </c>
      <c r="L232" s="27">
        <v>79</v>
      </c>
      <c r="M232" s="27">
        <v>10328</v>
      </c>
      <c r="N232" s="27">
        <v>27212.300000000003</v>
      </c>
      <c r="O232" s="27">
        <v>1653</v>
      </c>
      <c r="P232" s="46"/>
      <c r="Q232" s="29" t="s">
        <v>174</v>
      </c>
      <c r="R232" s="29" t="s">
        <v>14</v>
      </c>
      <c r="S232" s="29" t="s">
        <v>175</v>
      </c>
      <c r="U232" s="13">
        <v>10328</v>
      </c>
      <c r="V232" s="30">
        <v>0</v>
      </c>
    </row>
    <row r="233" spans="1:22" ht="14.4" x14ac:dyDescent="0.3">
      <c r="A233" s="25" t="s">
        <v>254</v>
      </c>
      <c r="B233" s="26">
        <v>29</v>
      </c>
      <c r="C233" s="25" t="s">
        <v>45</v>
      </c>
      <c r="D233" s="27">
        <v>19</v>
      </c>
      <c r="E233" s="27">
        <v>0</v>
      </c>
      <c r="F233" s="27">
        <v>8</v>
      </c>
      <c r="G233" s="27">
        <v>7151</v>
      </c>
      <c r="H233" s="27">
        <v>3878</v>
      </c>
      <c r="I233" s="27">
        <v>1</v>
      </c>
      <c r="J233" s="27">
        <v>58623</v>
      </c>
      <c r="K233" s="27">
        <v>2571</v>
      </c>
      <c r="L233" s="27">
        <v>762</v>
      </c>
      <c r="M233" s="27">
        <v>69680</v>
      </c>
      <c r="N233" s="27">
        <v>72905</v>
      </c>
      <c r="O233" s="27">
        <v>6138.2000000000007</v>
      </c>
      <c r="P233" s="46"/>
      <c r="Q233" s="29" t="s">
        <v>174</v>
      </c>
      <c r="R233" s="29" t="s">
        <v>14</v>
      </c>
      <c r="S233" s="29" t="s">
        <v>176</v>
      </c>
      <c r="U233" s="13">
        <v>69680</v>
      </c>
      <c r="V233" s="30">
        <v>0</v>
      </c>
    </row>
    <row r="234" spans="1:22" ht="14.4" x14ac:dyDescent="0.3">
      <c r="A234" s="25" t="s">
        <v>254</v>
      </c>
      <c r="B234" s="26">
        <v>29</v>
      </c>
      <c r="C234" s="25" t="s">
        <v>46</v>
      </c>
      <c r="D234" s="27">
        <v>1</v>
      </c>
      <c r="E234" s="27">
        <v>0</v>
      </c>
      <c r="F234" s="27">
        <v>0</v>
      </c>
      <c r="G234" s="27">
        <v>423</v>
      </c>
      <c r="H234" s="27">
        <v>220</v>
      </c>
      <c r="I234" s="27">
        <v>1</v>
      </c>
      <c r="J234" s="27">
        <v>4250</v>
      </c>
      <c r="K234" s="27">
        <v>208</v>
      </c>
      <c r="L234" s="27">
        <v>25</v>
      </c>
      <c r="M234" s="27">
        <v>4895</v>
      </c>
      <c r="N234" s="27">
        <v>11649.1</v>
      </c>
      <c r="O234" s="27">
        <v>1081.6000000000001</v>
      </c>
      <c r="P234" s="46"/>
      <c r="Q234" s="29" t="s">
        <v>174</v>
      </c>
      <c r="R234" s="29" t="s">
        <v>14</v>
      </c>
      <c r="S234" s="29" t="s">
        <v>176</v>
      </c>
      <c r="U234" s="13">
        <v>4895</v>
      </c>
      <c r="V234" s="30">
        <v>0</v>
      </c>
    </row>
    <row r="235" spans="1:22" ht="14.4" x14ac:dyDescent="0.3">
      <c r="A235" s="25" t="s">
        <v>254</v>
      </c>
      <c r="B235" s="26">
        <v>30</v>
      </c>
      <c r="C235" s="25" t="s">
        <v>49</v>
      </c>
      <c r="D235" s="27">
        <v>0</v>
      </c>
      <c r="E235" s="27">
        <v>0</v>
      </c>
      <c r="F235" s="27">
        <v>0</v>
      </c>
      <c r="G235" s="27">
        <v>71</v>
      </c>
      <c r="H235" s="27">
        <v>0</v>
      </c>
      <c r="I235" s="27">
        <v>0</v>
      </c>
      <c r="J235" s="27">
        <v>13810.099337748339</v>
      </c>
      <c r="K235" s="27">
        <v>833.0198675496689</v>
      </c>
      <c r="L235" s="27">
        <v>156.5298013245033</v>
      </c>
      <c r="M235" s="27">
        <v>13881</v>
      </c>
      <c r="N235" s="27">
        <v>27584.000000000004</v>
      </c>
      <c r="O235" s="27">
        <v>1884.6</v>
      </c>
      <c r="P235" s="46"/>
      <c r="Q235" s="29" t="s">
        <v>174</v>
      </c>
      <c r="R235" s="29" t="s">
        <v>177</v>
      </c>
      <c r="S235" s="29" t="s">
        <v>178</v>
      </c>
      <c r="U235" s="13">
        <v>13881</v>
      </c>
      <c r="V235" s="30">
        <v>0</v>
      </c>
    </row>
    <row r="236" spans="1:22" ht="14.4" x14ac:dyDescent="0.3">
      <c r="A236" s="25" t="s">
        <v>254</v>
      </c>
      <c r="B236" s="26">
        <v>30</v>
      </c>
      <c r="C236" s="25" t="s">
        <v>45</v>
      </c>
      <c r="D236" s="27">
        <v>3</v>
      </c>
      <c r="E236" s="27">
        <v>0</v>
      </c>
      <c r="F236" s="27">
        <v>0</v>
      </c>
      <c r="G236" s="27">
        <v>29</v>
      </c>
      <c r="H236" s="27">
        <v>7</v>
      </c>
      <c r="I236" s="27">
        <v>0</v>
      </c>
      <c r="J236" s="27">
        <v>3728.366445916115</v>
      </c>
      <c r="K236" s="27">
        <v>144.33995584988961</v>
      </c>
      <c r="L236" s="27">
        <v>17.50993377483444</v>
      </c>
      <c r="M236" s="27">
        <v>3767</v>
      </c>
      <c r="N236" s="27">
        <v>22869.4</v>
      </c>
      <c r="O236" s="27">
        <v>1964.3999999999999</v>
      </c>
      <c r="P236" s="46"/>
      <c r="Q236" s="29" t="s">
        <v>174</v>
      </c>
      <c r="R236" s="29" t="s">
        <v>177</v>
      </c>
      <c r="S236" s="29" t="s">
        <v>178</v>
      </c>
      <c r="U236" s="13">
        <v>3767</v>
      </c>
      <c r="V236" s="30">
        <v>0</v>
      </c>
    </row>
    <row r="237" spans="1:22" ht="14.4" x14ac:dyDescent="0.3">
      <c r="A237" s="25" t="s">
        <v>254</v>
      </c>
      <c r="B237" s="26">
        <v>30</v>
      </c>
      <c r="C237" s="25" t="s">
        <v>48</v>
      </c>
      <c r="D237" s="27">
        <v>1</v>
      </c>
      <c r="E237" s="27">
        <v>0</v>
      </c>
      <c r="F237" s="27">
        <v>2</v>
      </c>
      <c r="G237" s="27">
        <v>60</v>
      </c>
      <c r="H237" s="27">
        <v>4</v>
      </c>
      <c r="I237" s="27">
        <v>0</v>
      </c>
      <c r="J237" s="27">
        <v>8707.5342163355417</v>
      </c>
      <c r="K237" s="27">
        <v>325.64017660044146</v>
      </c>
      <c r="L237" s="27">
        <v>34.960264900662253</v>
      </c>
      <c r="M237" s="27">
        <v>8775</v>
      </c>
      <c r="N237" s="27">
        <v>21681.1</v>
      </c>
      <c r="O237" s="27">
        <v>1821.1999999999998</v>
      </c>
      <c r="P237" s="46"/>
      <c r="Q237" s="29" t="s">
        <v>174</v>
      </c>
      <c r="R237" s="29" t="s">
        <v>177</v>
      </c>
      <c r="S237" s="29" t="s">
        <v>178</v>
      </c>
      <c r="U237" s="13">
        <v>8775</v>
      </c>
      <c r="V237" s="30">
        <v>0</v>
      </c>
    </row>
    <row r="238" spans="1:22" ht="14.4" x14ac:dyDescent="0.3">
      <c r="A238" s="25" t="s">
        <v>254</v>
      </c>
      <c r="B238" s="26">
        <v>32</v>
      </c>
      <c r="C238" s="25" t="s">
        <v>45</v>
      </c>
      <c r="D238" s="27">
        <v>121</v>
      </c>
      <c r="E238" s="27">
        <v>0</v>
      </c>
      <c r="F238" s="27">
        <v>15</v>
      </c>
      <c r="G238" s="27">
        <v>7013</v>
      </c>
      <c r="H238" s="27">
        <v>2191</v>
      </c>
      <c r="I238" s="27">
        <v>1</v>
      </c>
      <c r="J238" s="27">
        <v>25232</v>
      </c>
      <c r="K238" s="27">
        <v>1206</v>
      </c>
      <c r="L238" s="27">
        <v>454</v>
      </c>
      <c r="M238" s="27">
        <v>34573</v>
      </c>
      <c r="N238" s="27">
        <v>52603.100000000006</v>
      </c>
      <c r="O238" s="27">
        <v>3687.1000000000004</v>
      </c>
      <c r="P238" s="46"/>
      <c r="Q238" s="29" t="s">
        <v>174</v>
      </c>
      <c r="R238" s="29" t="s">
        <v>14</v>
      </c>
      <c r="S238" s="29" t="s">
        <v>175</v>
      </c>
      <c r="U238" s="13">
        <v>34573</v>
      </c>
      <c r="V238" s="30">
        <v>0</v>
      </c>
    </row>
    <row r="239" spans="1:22" ht="14.4" x14ac:dyDescent="0.3">
      <c r="A239" s="25" t="s">
        <v>254</v>
      </c>
      <c r="B239" s="26">
        <v>32</v>
      </c>
      <c r="C239" s="25" t="s">
        <v>48</v>
      </c>
      <c r="D239" s="27">
        <v>1</v>
      </c>
      <c r="E239" s="27">
        <v>0</v>
      </c>
      <c r="F239" s="27">
        <v>1</v>
      </c>
      <c r="G239" s="27">
        <v>545</v>
      </c>
      <c r="H239" s="27">
        <v>100</v>
      </c>
      <c r="I239" s="27">
        <v>1</v>
      </c>
      <c r="J239" s="27">
        <v>1973</v>
      </c>
      <c r="K239" s="27">
        <v>77</v>
      </c>
      <c r="L239" s="27">
        <v>25</v>
      </c>
      <c r="M239" s="27">
        <v>2621</v>
      </c>
      <c r="N239" s="27">
        <v>3050.3</v>
      </c>
      <c r="O239" s="27">
        <v>1008.3000000000001</v>
      </c>
      <c r="P239" s="46"/>
      <c r="Q239" s="29" t="s">
        <v>174</v>
      </c>
      <c r="R239" s="29" t="s">
        <v>14</v>
      </c>
      <c r="S239" s="29" t="s">
        <v>175</v>
      </c>
      <c r="U239" s="13">
        <v>2621</v>
      </c>
      <c r="V239" s="30">
        <v>0</v>
      </c>
    </row>
    <row r="240" spans="1:22" ht="14.4" x14ac:dyDescent="0.3">
      <c r="A240" s="25" t="s">
        <v>254</v>
      </c>
      <c r="B240" s="26">
        <v>35</v>
      </c>
      <c r="C240" s="25" t="s">
        <v>45</v>
      </c>
      <c r="D240" s="27">
        <v>193</v>
      </c>
      <c r="E240" s="27">
        <v>0</v>
      </c>
      <c r="F240" s="27">
        <v>13</v>
      </c>
      <c r="G240" s="27">
        <v>10385</v>
      </c>
      <c r="H240" s="27">
        <v>1526</v>
      </c>
      <c r="I240" s="27">
        <v>1</v>
      </c>
      <c r="J240" s="27">
        <v>82390</v>
      </c>
      <c r="K240" s="27">
        <v>4004</v>
      </c>
      <c r="L240" s="27">
        <v>1202</v>
      </c>
      <c r="M240" s="27">
        <v>94508</v>
      </c>
      <c r="N240" s="27">
        <v>114467.9</v>
      </c>
      <c r="O240" s="27">
        <v>7954.1999999999989</v>
      </c>
      <c r="P240" s="46"/>
      <c r="Q240" s="29" t="s">
        <v>174</v>
      </c>
      <c r="R240" s="29" t="s">
        <v>14</v>
      </c>
      <c r="S240" s="29" t="s">
        <v>175</v>
      </c>
      <c r="U240" s="13">
        <v>94508</v>
      </c>
      <c r="V240" s="30">
        <v>0</v>
      </c>
    </row>
    <row r="241" spans="1:22" ht="14.4" x14ac:dyDescent="0.3">
      <c r="A241" s="25" t="s">
        <v>254</v>
      </c>
      <c r="B241" s="26">
        <v>39</v>
      </c>
      <c r="C241" s="25" t="s">
        <v>45</v>
      </c>
      <c r="D241" s="27">
        <v>17</v>
      </c>
      <c r="E241" s="27">
        <v>0</v>
      </c>
      <c r="F241" s="27">
        <v>1</v>
      </c>
      <c r="G241" s="27">
        <v>331</v>
      </c>
      <c r="H241" s="27">
        <v>277</v>
      </c>
      <c r="I241" s="27">
        <v>0</v>
      </c>
      <c r="J241" s="27">
        <v>4268</v>
      </c>
      <c r="K241" s="27">
        <v>167</v>
      </c>
      <c r="L241" s="27">
        <v>8</v>
      </c>
      <c r="M241" s="27">
        <v>4894</v>
      </c>
      <c r="N241" s="27">
        <v>29628.600000000002</v>
      </c>
      <c r="O241" s="27">
        <v>2016.3999999999999</v>
      </c>
      <c r="P241" s="46"/>
      <c r="Q241" s="29" t="s">
        <v>174</v>
      </c>
      <c r="R241" s="29" t="s">
        <v>14</v>
      </c>
      <c r="S241" s="29" t="s">
        <v>175</v>
      </c>
      <c r="U241" s="13">
        <v>4894</v>
      </c>
      <c r="V241" s="30">
        <v>0</v>
      </c>
    </row>
    <row r="242" spans="1:22" ht="14.4" x14ac:dyDescent="0.3">
      <c r="A242" s="25" t="s">
        <v>254</v>
      </c>
      <c r="B242" s="26">
        <v>40</v>
      </c>
      <c r="C242" s="25" t="s">
        <v>49</v>
      </c>
      <c r="D242" s="27">
        <v>10</v>
      </c>
      <c r="E242" s="27">
        <v>0</v>
      </c>
      <c r="F242" s="27">
        <v>1</v>
      </c>
      <c r="G242" s="27">
        <v>7</v>
      </c>
      <c r="H242" s="27">
        <v>5</v>
      </c>
      <c r="I242" s="27">
        <v>0</v>
      </c>
      <c r="J242" s="27">
        <v>48804</v>
      </c>
      <c r="K242" s="27">
        <v>3106</v>
      </c>
      <c r="L242" s="27">
        <v>586</v>
      </c>
      <c r="M242" s="27">
        <v>48827</v>
      </c>
      <c r="N242" s="27">
        <v>45388.9</v>
      </c>
      <c r="O242" s="27">
        <v>3499.1000000000004</v>
      </c>
      <c r="P242" s="46"/>
      <c r="Q242" s="29" t="s">
        <v>174</v>
      </c>
      <c r="R242" s="29" t="s">
        <v>177</v>
      </c>
      <c r="S242" s="29" t="s">
        <v>178</v>
      </c>
      <c r="U242" s="13">
        <v>48827</v>
      </c>
      <c r="V242" s="30">
        <v>0</v>
      </c>
    </row>
    <row r="243" spans="1:22" ht="14.4" x14ac:dyDescent="0.3">
      <c r="A243" s="25" t="s">
        <v>254</v>
      </c>
      <c r="B243" s="26">
        <v>40</v>
      </c>
      <c r="C243" s="25" t="s">
        <v>48</v>
      </c>
      <c r="D243" s="27">
        <v>1</v>
      </c>
      <c r="E243" s="27">
        <v>0</v>
      </c>
      <c r="F243" s="27">
        <v>1</v>
      </c>
      <c r="G243" s="27">
        <v>26</v>
      </c>
      <c r="H243" s="27">
        <v>0</v>
      </c>
      <c r="I243" s="27">
        <v>0</v>
      </c>
      <c r="J243" s="27">
        <v>850</v>
      </c>
      <c r="K243" s="27">
        <v>57</v>
      </c>
      <c r="L243" s="27">
        <v>6</v>
      </c>
      <c r="M243" s="27">
        <v>878</v>
      </c>
      <c r="N243" s="27">
        <v>1360.1000000000001</v>
      </c>
      <c r="O243" s="27">
        <v>489.79999999999995</v>
      </c>
      <c r="P243" s="46"/>
      <c r="Q243" s="29" t="s">
        <v>174</v>
      </c>
      <c r="R243" s="29" t="s">
        <v>177</v>
      </c>
      <c r="S243" s="29" t="s">
        <v>178</v>
      </c>
      <c r="U243" s="13">
        <v>878</v>
      </c>
      <c r="V243" s="30">
        <v>0</v>
      </c>
    </row>
    <row r="244" spans="1:22" ht="14.4" x14ac:dyDescent="0.3">
      <c r="A244" s="25" t="s">
        <v>254</v>
      </c>
      <c r="B244" s="26">
        <v>41</v>
      </c>
      <c r="C244" s="25" t="s">
        <v>55</v>
      </c>
      <c r="D244" s="27">
        <v>1</v>
      </c>
      <c r="E244" s="27">
        <v>0</v>
      </c>
      <c r="F244" s="27">
        <v>0</v>
      </c>
      <c r="G244" s="27">
        <v>145</v>
      </c>
      <c r="H244" s="27">
        <v>40</v>
      </c>
      <c r="I244" s="27">
        <v>0</v>
      </c>
      <c r="J244" s="27">
        <v>1178.0143281051292</v>
      </c>
      <c r="K244" s="27">
        <v>79.014328105129294</v>
      </c>
      <c r="L244" s="27">
        <v>11</v>
      </c>
      <c r="M244" s="27">
        <v>1364</v>
      </c>
      <c r="N244" s="27">
        <v>2134.9</v>
      </c>
      <c r="O244" s="27">
        <v>945</v>
      </c>
      <c r="P244" s="46"/>
      <c r="Q244" s="29" t="s">
        <v>174</v>
      </c>
      <c r="R244" s="29" t="s">
        <v>14</v>
      </c>
      <c r="S244" s="29" t="s">
        <v>176</v>
      </c>
      <c r="U244" s="13">
        <v>1364</v>
      </c>
      <c r="V244" s="30">
        <v>0</v>
      </c>
    </row>
    <row r="245" spans="1:22" ht="14.4" x14ac:dyDescent="0.3">
      <c r="A245" s="25" t="s">
        <v>254</v>
      </c>
      <c r="B245" s="26">
        <v>41</v>
      </c>
      <c r="C245" s="25" t="s">
        <v>45</v>
      </c>
      <c r="D245" s="27">
        <v>33</v>
      </c>
      <c r="E245" s="27">
        <v>0</v>
      </c>
      <c r="F245" s="27">
        <v>19</v>
      </c>
      <c r="G245" s="27">
        <v>10135</v>
      </c>
      <c r="H245" s="27">
        <v>3680</v>
      </c>
      <c r="I245" s="27">
        <v>0</v>
      </c>
      <c r="J245" s="27">
        <v>67004.940568037302</v>
      </c>
      <c r="K245" s="27">
        <v>2868.9405680373038</v>
      </c>
      <c r="L245" s="27">
        <v>774</v>
      </c>
      <c r="M245" s="27">
        <v>80872</v>
      </c>
      <c r="N245" s="27">
        <v>78619</v>
      </c>
      <c r="O245" s="27">
        <v>5659.2</v>
      </c>
      <c r="P245" s="46"/>
      <c r="Q245" s="29" t="s">
        <v>174</v>
      </c>
      <c r="R245" s="29" t="s">
        <v>14</v>
      </c>
      <c r="S245" s="29" t="s">
        <v>176</v>
      </c>
      <c r="U245" s="13">
        <v>80872</v>
      </c>
      <c r="V245" s="30">
        <v>0</v>
      </c>
    </row>
    <row r="246" spans="1:22" ht="14.4" x14ac:dyDescent="0.3">
      <c r="A246" s="25" t="s">
        <v>254</v>
      </c>
      <c r="B246" s="26">
        <v>41</v>
      </c>
      <c r="C246" s="25" t="s">
        <v>46</v>
      </c>
      <c r="D246" s="27">
        <v>2</v>
      </c>
      <c r="E246" s="27">
        <v>0</v>
      </c>
      <c r="F246" s="27">
        <v>2</v>
      </c>
      <c r="G246" s="27">
        <v>592</v>
      </c>
      <c r="H246" s="27">
        <v>202</v>
      </c>
      <c r="I246" s="27">
        <v>0</v>
      </c>
      <c r="J246" s="27">
        <v>3499.045103857567</v>
      </c>
      <c r="K246" s="27">
        <v>198.0451038575668</v>
      </c>
      <c r="L246" s="27">
        <v>30</v>
      </c>
      <c r="M246" s="27">
        <v>4297</v>
      </c>
      <c r="N246" s="27">
        <v>9396.9000000000015</v>
      </c>
      <c r="O246" s="27">
        <v>1118</v>
      </c>
      <c r="P246" s="46"/>
      <c r="Q246" s="29" t="s">
        <v>174</v>
      </c>
      <c r="R246" s="29" t="s">
        <v>14</v>
      </c>
      <c r="S246" s="29" t="s">
        <v>176</v>
      </c>
      <c r="U246" s="13">
        <v>4297</v>
      </c>
      <c r="V246" s="30">
        <v>0</v>
      </c>
    </row>
    <row r="247" spans="1:22" ht="14.4" x14ac:dyDescent="0.3">
      <c r="A247" s="25" t="s">
        <v>254</v>
      </c>
      <c r="B247" s="26">
        <v>43</v>
      </c>
      <c r="C247" s="25" t="s">
        <v>47</v>
      </c>
      <c r="D247" s="27">
        <v>5</v>
      </c>
      <c r="E247" s="27">
        <v>0</v>
      </c>
      <c r="F247" s="27">
        <v>1</v>
      </c>
      <c r="G247" s="27">
        <v>1222</v>
      </c>
      <c r="H247" s="27">
        <v>211</v>
      </c>
      <c r="I247" s="27">
        <v>0</v>
      </c>
      <c r="J247" s="27">
        <v>7683</v>
      </c>
      <c r="K247" s="27">
        <v>337</v>
      </c>
      <c r="L247" s="27">
        <v>64</v>
      </c>
      <c r="M247" s="27">
        <v>9122</v>
      </c>
      <c r="N247" s="27">
        <v>10172.9</v>
      </c>
      <c r="O247" s="27">
        <v>595.60000000000014</v>
      </c>
      <c r="P247" s="46"/>
      <c r="Q247" s="29" t="s">
        <v>174</v>
      </c>
      <c r="R247" s="29" t="s">
        <v>14</v>
      </c>
      <c r="S247" s="29" t="s">
        <v>176</v>
      </c>
      <c r="U247" s="13">
        <v>9122</v>
      </c>
      <c r="V247" s="30">
        <v>0</v>
      </c>
    </row>
    <row r="248" spans="1:22" ht="14.4" x14ac:dyDescent="0.3">
      <c r="A248" s="25" t="s">
        <v>254</v>
      </c>
      <c r="B248" s="26">
        <v>43</v>
      </c>
      <c r="C248" s="25" t="s">
        <v>45</v>
      </c>
      <c r="D248" s="27">
        <v>11</v>
      </c>
      <c r="E248" s="27">
        <v>0</v>
      </c>
      <c r="F248" s="27">
        <v>3</v>
      </c>
      <c r="G248" s="27">
        <v>3849</v>
      </c>
      <c r="H248" s="27">
        <v>760</v>
      </c>
      <c r="I248" s="27">
        <v>0</v>
      </c>
      <c r="J248" s="27">
        <v>27519</v>
      </c>
      <c r="K248" s="27">
        <v>1314</v>
      </c>
      <c r="L248" s="27">
        <v>219</v>
      </c>
      <c r="M248" s="27">
        <v>32142</v>
      </c>
      <c r="N248" s="27">
        <v>50923.500000000007</v>
      </c>
      <c r="O248" s="27">
        <v>4009.2000000000003</v>
      </c>
      <c r="P248" s="46"/>
      <c r="Q248" s="29" t="s">
        <v>174</v>
      </c>
      <c r="R248" s="29" t="s">
        <v>14</v>
      </c>
      <c r="S248" s="29" t="s">
        <v>176</v>
      </c>
      <c r="U248" s="13">
        <v>32142</v>
      </c>
      <c r="V248" s="30">
        <v>0</v>
      </c>
    </row>
    <row r="249" spans="1:22" ht="14.4" x14ac:dyDescent="0.3">
      <c r="A249" s="25" t="s">
        <v>254</v>
      </c>
      <c r="B249" s="26">
        <v>44</v>
      </c>
      <c r="C249" s="25" t="s">
        <v>247</v>
      </c>
      <c r="D249" s="27">
        <v>0</v>
      </c>
      <c r="E249" s="27">
        <v>0</v>
      </c>
      <c r="F249" s="27">
        <v>0</v>
      </c>
      <c r="G249" s="27">
        <v>128</v>
      </c>
      <c r="H249" s="27">
        <v>60</v>
      </c>
      <c r="I249" s="27">
        <v>0</v>
      </c>
      <c r="J249" s="27">
        <v>484</v>
      </c>
      <c r="K249" s="27">
        <v>47</v>
      </c>
      <c r="L249" s="27">
        <v>0</v>
      </c>
      <c r="M249" s="27">
        <v>672</v>
      </c>
      <c r="N249" s="27">
        <v>13882.4</v>
      </c>
      <c r="O249" s="27">
        <v>526.90000000000009</v>
      </c>
      <c r="P249" s="46"/>
      <c r="Q249" s="29" t="s">
        <v>174</v>
      </c>
      <c r="R249" s="29" t="s">
        <v>14</v>
      </c>
      <c r="S249" s="29" t="s">
        <v>175</v>
      </c>
      <c r="U249" s="13">
        <v>672</v>
      </c>
      <c r="V249" s="30">
        <v>0</v>
      </c>
    </row>
    <row r="250" spans="1:22" ht="14.4" x14ac:dyDescent="0.3">
      <c r="A250" s="25" t="s">
        <v>254</v>
      </c>
      <c r="B250" s="26">
        <v>44</v>
      </c>
      <c r="C250" s="25" t="s">
        <v>45</v>
      </c>
      <c r="D250" s="27">
        <v>63</v>
      </c>
      <c r="E250" s="27">
        <v>0</v>
      </c>
      <c r="F250" s="27">
        <v>3</v>
      </c>
      <c r="G250" s="27">
        <v>8074</v>
      </c>
      <c r="H250" s="27">
        <v>2797</v>
      </c>
      <c r="I250" s="27">
        <v>0</v>
      </c>
      <c r="J250" s="27">
        <v>34335</v>
      </c>
      <c r="K250" s="27">
        <v>1274</v>
      </c>
      <c r="L250" s="27">
        <v>401</v>
      </c>
      <c r="M250" s="27">
        <v>45272</v>
      </c>
      <c r="N250" s="27">
        <v>61825.900000000009</v>
      </c>
      <c r="O250" s="27">
        <v>4511.5</v>
      </c>
      <c r="P250" s="46"/>
      <c r="Q250" s="29" t="s">
        <v>174</v>
      </c>
      <c r="R250" s="29" t="s">
        <v>14</v>
      </c>
      <c r="S250" s="29" t="s">
        <v>175</v>
      </c>
      <c r="U250" s="13">
        <v>45272</v>
      </c>
      <c r="V250" s="30">
        <v>0</v>
      </c>
    </row>
    <row r="251" spans="1:22" ht="14.4" x14ac:dyDescent="0.3">
      <c r="A251" s="25" t="s">
        <v>254</v>
      </c>
      <c r="B251" s="26">
        <v>45</v>
      </c>
      <c r="C251" s="25" t="s">
        <v>49</v>
      </c>
      <c r="D251" s="27">
        <v>7</v>
      </c>
      <c r="E251" s="27">
        <v>0</v>
      </c>
      <c r="F251" s="27">
        <v>1</v>
      </c>
      <c r="G251" s="27">
        <v>9</v>
      </c>
      <c r="H251" s="27">
        <v>0</v>
      </c>
      <c r="I251" s="27">
        <v>0</v>
      </c>
      <c r="J251" s="27">
        <v>10530</v>
      </c>
      <c r="K251" s="27">
        <v>631</v>
      </c>
      <c r="L251" s="27">
        <v>97</v>
      </c>
      <c r="M251" s="27">
        <v>10547</v>
      </c>
      <c r="N251" s="27">
        <v>25755.600000000002</v>
      </c>
      <c r="O251" s="27">
        <v>2041.8000000000002</v>
      </c>
      <c r="P251" s="46"/>
      <c r="Q251" s="29" t="s">
        <v>174</v>
      </c>
      <c r="R251" s="29" t="s">
        <v>177</v>
      </c>
      <c r="S251" s="29" t="s">
        <v>178</v>
      </c>
      <c r="U251" s="13">
        <v>10547</v>
      </c>
      <c r="V251" s="30">
        <v>0</v>
      </c>
    </row>
    <row r="252" spans="1:22" ht="14.4" x14ac:dyDescent="0.3">
      <c r="A252" s="25" t="s">
        <v>254</v>
      </c>
      <c r="B252" s="26">
        <v>45</v>
      </c>
      <c r="C252" s="25" t="s">
        <v>45</v>
      </c>
      <c r="D252" s="27">
        <v>3</v>
      </c>
      <c r="E252" s="27">
        <v>0</v>
      </c>
      <c r="F252" s="27">
        <v>2</v>
      </c>
      <c r="G252" s="27">
        <v>758</v>
      </c>
      <c r="H252" s="27">
        <v>5</v>
      </c>
      <c r="I252" s="27">
        <v>0</v>
      </c>
      <c r="J252" s="27">
        <v>14104</v>
      </c>
      <c r="K252" s="27">
        <v>726</v>
      </c>
      <c r="L252" s="27">
        <v>320</v>
      </c>
      <c r="M252" s="27">
        <v>14872</v>
      </c>
      <c r="N252" s="27">
        <v>28660.700000000004</v>
      </c>
      <c r="O252" s="27">
        <v>2822.6</v>
      </c>
      <c r="P252" s="46"/>
      <c r="Q252" s="29" t="s">
        <v>174</v>
      </c>
      <c r="R252" s="29" t="s">
        <v>177</v>
      </c>
      <c r="S252" s="29" t="s">
        <v>178</v>
      </c>
      <c r="U252" s="13">
        <v>14872</v>
      </c>
      <c r="V252" s="30">
        <v>0</v>
      </c>
    </row>
    <row r="253" spans="1:22" ht="14.4" x14ac:dyDescent="0.3">
      <c r="A253" s="25" t="s">
        <v>254</v>
      </c>
      <c r="B253" s="26">
        <v>45</v>
      </c>
      <c r="C253" s="25" t="s">
        <v>48</v>
      </c>
      <c r="D253" s="27">
        <v>0</v>
      </c>
      <c r="E253" s="27">
        <v>0</v>
      </c>
      <c r="F253" s="27">
        <v>1</v>
      </c>
      <c r="G253" s="27">
        <v>417</v>
      </c>
      <c r="H253" s="27">
        <v>3</v>
      </c>
      <c r="I253" s="27">
        <v>0</v>
      </c>
      <c r="J253" s="27">
        <v>12528</v>
      </c>
      <c r="K253" s="27">
        <v>606</v>
      </c>
      <c r="L253" s="27">
        <v>88</v>
      </c>
      <c r="M253" s="27">
        <v>12949</v>
      </c>
      <c r="N253" s="27">
        <v>20624.3</v>
      </c>
      <c r="O253" s="27">
        <v>2064.2000000000003</v>
      </c>
      <c r="P253" s="46"/>
      <c r="Q253" s="29" t="s">
        <v>174</v>
      </c>
      <c r="R253" s="29" t="s">
        <v>177</v>
      </c>
      <c r="S253" s="29" t="s">
        <v>178</v>
      </c>
      <c r="U253" s="13">
        <v>12949</v>
      </c>
      <c r="V253" s="30">
        <v>0</v>
      </c>
    </row>
    <row r="254" spans="1:22" ht="14.4" x14ac:dyDescent="0.3">
      <c r="A254" s="25" t="s">
        <v>254</v>
      </c>
      <c r="B254" s="26">
        <v>48</v>
      </c>
      <c r="C254" s="25" t="s">
        <v>45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1179</v>
      </c>
      <c r="K254" s="27">
        <v>37</v>
      </c>
      <c r="L254" s="27">
        <v>4</v>
      </c>
      <c r="M254" s="27">
        <v>1179</v>
      </c>
      <c r="N254" s="27">
        <v>4051.7</v>
      </c>
      <c r="O254" s="27">
        <v>270.40000000000003</v>
      </c>
      <c r="P254" s="46"/>
      <c r="Q254" s="29" t="s">
        <v>174</v>
      </c>
      <c r="R254" s="29" t="s">
        <v>177</v>
      </c>
      <c r="S254" s="29" t="s">
        <v>178</v>
      </c>
      <c r="U254" s="13">
        <v>1179</v>
      </c>
      <c r="V254" s="30">
        <v>0</v>
      </c>
    </row>
    <row r="255" spans="1:22" ht="14.4" x14ac:dyDescent="0.3">
      <c r="A255" s="25" t="s">
        <v>254</v>
      </c>
      <c r="B255" s="26">
        <v>48</v>
      </c>
      <c r="C255" s="25" t="s">
        <v>48</v>
      </c>
      <c r="D255" s="27">
        <v>1</v>
      </c>
      <c r="E255" s="27">
        <v>0</v>
      </c>
      <c r="F255" s="27">
        <v>0</v>
      </c>
      <c r="G255" s="27">
        <v>3</v>
      </c>
      <c r="H255" s="27">
        <v>0</v>
      </c>
      <c r="I255" s="27">
        <v>0</v>
      </c>
      <c r="J255" s="27">
        <v>5274</v>
      </c>
      <c r="K255" s="27">
        <v>184</v>
      </c>
      <c r="L255" s="27">
        <v>36</v>
      </c>
      <c r="M255" s="27">
        <v>5278</v>
      </c>
      <c r="N255" s="27">
        <v>35728.300000000003</v>
      </c>
      <c r="O255" s="27">
        <v>2688.4</v>
      </c>
      <c r="P255" s="46"/>
      <c r="Q255" s="29" t="s">
        <v>174</v>
      </c>
      <c r="R255" s="29" t="s">
        <v>177</v>
      </c>
      <c r="S255" s="29" t="s">
        <v>178</v>
      </c>
      <c r="U255" s="13">
        <v>5278</v>
      </c>
      <c r="V255" s="30">
        <v>0</v>
      </c>
    </row>
    <row r="256" spans="1:22" ht="14.4" x14ac:dyDescent="0.3">
      <c r="A256" s="25" t="s">
        <v>254</v>
      </c>
      <c r="B256" s="26">
        <v>50</v>
      </c>
      <c r="C256" s="25" t="s">
        <v>47</v>
      </c>
      <c r="D256" s="27">
        <v>0</v>
      </c>
      <c r="E256" s="27">
        <v>0</v>
      </c>
      <c r="F256" s="27">
        <v>0</v>
      </c>
      <c r="G256" s="27">
        <v>798.67892249527404</v>
      </c>
      <c r="H256" s="27">
        <v>172</v>
      </c>
      <c r="I256" s="27">
        <v>0</v>
      </c>
      <c r="J256" s="27">
        <v>3934</v>
      </c>
      <c r="K256" s="27">
        <v>218</v>
      </c>
      <c r="L256" s="27">
        <v>58</v>
      </c>
      <c r="M256" s="27">
        <v>4905</v>
      </c>
      <c r="N256" s="27">
        <v>14437.7</v>
      </c>
      <c r="O256" s="27">
        <v>830.9</v>
      </c>
      <c r="P256" s="46"/>
      <c r="Q256" s="29" t="s">
        <v>174</v>
      </c>
      <c r="R256" s="29" t="s">
        <v>14</v>
      </c>
      <c r="S256" s="29" t="s">
        <v>175</v>
      </c>
      <c r="U256" s="13">
        <v>4905</v>
      </c>
      <c r="V256" s="30">
        <v>0</v>
      </c>
    </row>
    <row r="257" spans="1:22" ht="14.4" x14ac:dyDescent="0.3">
      <c r="A257" s="25" t="s">
        <v>254</v>
      </c>
      <c r="B257" s="26">
        <v>50</v>
      </c>
      <c r="C257" s="25" t="s">
        <v>45</v>
      </c>
      <c r="D257" s="27">
        <v>21</v>
      </c>
      <c r="E257" s="27">
        <v>0</v>
      </c>
      <c r="F257" s="27">
        <v>6</v>
      </c>
      <c r="G257" s="27">
        <v>12198</v>
      </c>
      <c r="H257" s="27">
        <v>2664</v>
      </c>
      <c r="I257" s="27">
        <v>2</v>
      </c>
      <c r="J257" s="27">
        <v>61762</v>
      </c>
      <c r="K257" s="27">
        <v>2651</v>
      </c>
      <c r="L257" s="27">
        <v>919</v>
      </c>
      <c r="M257" s="27">
        <v>76653</v>
      </c>
      <c r="N257" s="27">
        <v>67589</v>
      </c>
      <c r="O257" s="27">
        <v>5177.4999999999991</v>
      </c>
      <c r="P257" s="46"/>
      <c r="Q257" s="29" t="s">
        <v>174</v>
      </c>
      <c r="R257" s="29" t="s">
        <v>14</v>
      </c>
      <c r="S257" s="29" t="s">
        <v>175</v>
      </c>
      <c r="U257" s="13">
        <v>76653</v>
      </c>
      <c r="V257" s="30">
        <v>0</v>
      </c>
    </row>
    <row r="258" spans="1:22" ht="14.4" x14ac:dyDescent="0.3">
      <c r="A258" s="25" t="s">
        <v>254</v>
      </c>
      <c r="B258" s="26">
        <v>50</v>
      </c>
      <c r="C258" s="25" t="s">
        <v>46</v>
      </c>
      <c r="D258" s="27">
        <v>0</v>
      </c>
      <c r="E258" s="27">
        <v>0</v>
      </c>
      <c r="F258" s="27">
        <v>0</v>
      </c>
      <c r="G258" s="27">
        <v>681.64461247637098</v>
      </c>
      <c r="H258" s="27">
        <v>119</v>
      </c>
      <c r="I258" s="27">
        <v>0</v>
      </c>
      <c r="J258" s="27">
        <v>4786</v>
      </c>
      <c r="K258" s="27">
        <v>180</v>
      </c>
      <c r="L258" s="27">
        <v>54</v>
      </c>
      <c r="M258" s="27">
        <v>5587</v>
      </c>
      <c r="N258" s="27">
        <v>6209.3</v>
      </c>
      <c r="O258" s="27">
        <v>818.9</v>
      </c>
      <c r="P258" s="46"/>
      <c r="Q258" s="29" t="s">
        <v>174</v>
      </c>
      <c r="R258" s="29" t="s">
        <v>14</v>
      </c>
      <c r="S258" s="29" t="s">
        <v>175</v>
      </c>
      <c r="U258" s="13">
        <v>5587</v>
      </c>
      <c r="V258" s="30">
        <v>0</v>
      </c>
    </row>
    <row r="259" spans="1:22" ht="14.4" x14ac:dyDescent="0.3">
      <c r="A259" s="25" t="s">
        <v>254</v>
      </c>
      <c r="B259" s="26">
        <v>51</v>
      </c>
      <c r="C259" s="25" t="s">
        <v>47</v>
      </c>
      <c r="D259" s="27">
        <v>2</v>
      </c>
      <c r="E259" s="27">
        <v>0</v>
      </c>
      <c r="F259" s="27">
        <v>1</v>
      </c>
      <c r="G259" s="27">
        <v>1730</v>
      </c>
      <c r="H259" s="27">
        <v>630</v>
      </c>
      <c r="I259" s="27">
        <v>0</v>
      </c>
      <c r="J259" s="27">
        <v>7561</v>
      </c>
      <c r="K259" s="27">
        <v>391</v>
      </c>
      <c r="L259" s="27">
        <v>83</v>
      </c>
      <c r="M259" s="27">
        <v>9924</v>
      </c>
      <c r="N259" s="27">
        <v>26740.000000000004</v>
      </c>
      <c r="O259" s="27">
        <v>1367.9999999999998</v>
      </c>
      <c r="P259" s="46"/>
      <c r="Q259" s="29" t="s">
        <v>174</v>
      </c>
      <c r="R259" s="29" t="s">
        <v>14</v>
      </c>
      <c r="S259" s="29" t="s">
        <v>176</v>
      </c>
      <c r="U259" s="13">
        <v>9924</v>
      </c>
      <c r="V259" s="30">
        <v>0</v>
      </c>
    </row>
    <row r="260" spans="1:22" ht="14.4" x14ac:dyDescent="0.3">
      <c r="A260" s="25" t="s">
        <v>254</v>
      </c>
      <c r="B260" s="26">
        <v>51</v>
      </c>
      <c r="C260" s="25" t="s">
        <v>107</v>
      </c>
      <c r="D260" s="27">
        <v>0</v>
      </c>
      <c r="E260" s="27">
        <v>0</v>
      </c>
      <c r="F260" s="27">
        <v>0</v>
      </c>
      <c r="G260" s="27">
        <v>468</v>
      </c>
      <c r="H260" s="27">
        <v>313</v>
      </c>
      <c r="I260" s="27">
        <v>0</v>
      </c>
      <c r="J260" s="27">
        <v>3873</v>
      </c>
      <c r="K260" s="27">
        <v>167</v>
      </c>
      <c r="L260" s="27">
        <v>43</v>
      </c>
      <c r="M260" s="27">
        <v>4654</v>
      </c>
      <c r="N260" s="27">
        <v>13703.8</v>
      </c>
      <c r="O260" s="27">
        <v>977.60000000000014</v>
      </c>
      <c r="P260" s="46"/>
      <c r="Q260" s="29" t="s">
        <v>174</v>
      </c>
      <c r="R260" s="29" t="s">
        <v>14</v>
      </c>
      <c r="S260" s="29" t="s">
        <v>176</v>
      </c>
      <c r="U260" s="13">
        <v>4654</v>
      </c>
      <c r="V260" s="30">
        <v>0</v>
      </c>
    </row>
    <row r="261" spans="1:22" ht="14.4" x14ac:dyDescent="0.3">
      <c r="A261" s="25" t="s">
        <v>254</v>
      </c>
      <c r="B261" s="26">
        <v>51</v>
      </c>
      <c r="C261" s="25" t="s">
        <v>45</v>
      </c>
      <c r="D261" s="27">
        <v>6</v>
      </c>
      <c r="E261" s="27">
        <v>0</v>
      </c>
      <c r="F261" s="27">
        <v>3</v>
      </c>
      <c r="G261" s="27">
        <v>4218</v>
      </c>
      <c r="H261" s="27">
        <v>2020</v>
      </c>
      <c r="I261" s="27">
        <v>0</v>
      </c>
      <c r="J261" s="27">
        <v>23135</v>
      </c>
      <c r="K261" s="27">
        <v>1021</v>
      </c>
      <c r="L261" s="27">
        <v>173</v>
      </c>
      <c r="M261" s="27">
        <v>29382</v>
      </c>
      <c r="N261" s="27">
        <v>46356.2</v>
      </c>
      <c r="O261" s="27">
        <v>3472.1999999999994</v>
      </c>
      <c r="P261" s="46"/>
      <c r="Q261" s="29" t="s">
        <v>174</v>
      </c>
      <c r="R261" s="29" t="s">
        <v>14</v>
      </c>
      <c r="S261" s="29" t="s">
        <v>176</v>
      </c>
      <c r="U261" s="13">
        <v>29382</v>
      </c>
      <c r="V261" s="30">
        <v>0</v>
      </c>
    </row>
    <row r="262" spans="1:22" ht="14.4" x14ac:dyDescent="0.3">
      <c r="A262" s="25" t="s">
        <v>254</v>
      </c>
      <c r="B262" s="26">
        <v>52</v>
      </c>
      <c r="C262" s="25" t="s">
        <v>45</v>
      </c>
      <c r="D262" s="27">
        <v>4</v>
      </c>
      <c r="E262" s="27">
        <v>0</v>
      </c>
      <c r="F262" s="27">
        <v>5</v>
      </c>
      <c r="G262" s="27">
        <v>1073</v>
      </c>
      <c r="H262" s="27">
        <v>359</v>
      </c>
      <c r="I262" s="27">
        <v>0</v>
      </c>
      <c r="J262" s="27">
        <v>6233</v>
      </c>
      <c r="K262" s="27">
        <v>338</v>
      </c>
      <c r="L262" s="27">
        <v>77</v>
      </c>
      <c r="M262" s="27">
        <v>7674</v>
      </c>
      <c r="N262" s="27">
        <v>34114.9</v>
      </c>
      <c r="O262" s="27">
        <v>2551.3000000000002</v>
      </c>
      <c r="P262" s="46"/>
      <c r="Q262" s="29" t="s">
        <v>174</v>
      </c>
      <c r="R262" s="29" t="s">
        <v>14</v>
      </c>
      <c r="S262" s="29" t="s">
        <v>175</v>
      </c>
      <c r="U262" s="13">
        <v>7674</v>
      </c>
      <c r="V262" s="30">
        <v>0</v>
      </c>
    </row>
    <row r="263" spans="1:22" ht="14.4" x14ac:dyDescent="0.3">
      <c r="A263" s="25" t="s">
        <v>254</v>
      </c>
      <c r="B263" s="26">
        <v>56</v>
      </c>
      <c r="C263" s="25" t="s">
        <v>51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322</v>
      </c>
      <c r="K263" s="27">
        <v>28</v>
      </c>
      <c r="L263" s="27">
        <v>4</v>
      </c>
      <c r="M263" s="27">
        <v>322</v>
      </c>
      <c r="N263" s="27">
        <v>2149.1</v>
      </c>
      <c r="O263" s="27">
        <v>202.79999999999998</v>
      </c>
      <c r="P263" s="46"/>
      <c r="Q263" s="29" t="s">
        <v>174</v>
      </c>
      <c r="R263" s="29" t="s">
        <v>177</v>
      </c>
      <c r="S263" s="29" t="s">
        <v>178</v>
      </c>
      <c r="U263" s="13">
        <v>322</v>
      </c>
      <c r="V263" s="30">
        <v>0</v>
      </c>
    </row>
    <row r="264" spans="1:22" ht="14.4" x14ac:dyDescent="0.3">
      <c r="A264" s="25" t="s">
        <v>254</v>
      </c>
      <c r="B264" s="26">
        <v>56</v>
      </c>
      <c r="C264" s="25" t="s">
        <v>50</v>
      </c>
      <c r="D264" s="27">
        <v>0</v>
      </c>
      <c r="E264" s="27">
        <v>0</v>
      </c>
      <c r="F264" s="27">
        <v>0</v>
      </c>
      <c r="G264" s="27">
        <v>15</v>
      </c>
      <c r="H264" s="27">
        <v>0</v>
      </c>
      <c r="I264" s="27">
        <v>0</v>
      </c>
      <c r="J264" s="27">
        <v>2810</v>
      </c>
      <c r="K264" s="27">
        <v>69</v>
      </c>
      <c r="L264" s="27">
        <v>48</v>
      </c>
      <c r="M264" s="27">
        <v>2825</v>
      </c>
      <c r="N264" s="27">
        <v>4550.5</v>
      </c>
      <c r="O264" s="27">
        <v>301.59999999999997</v>
      </c>
      <c r="P264" s="46"/>
      <c r="Q264" s="29" t="s">
        <v>174</v>
      </c>
      <c r="R264" s="29" t="s">
        <v>177</v>
      </c>
      <c r="S264" s="29" t="s">
        <v>178</v>
      </c>
      <c r="U264" s="13">
        <v>2825</v>
      </c>
      <c r="V264" s="30">
        <v>0</v>
      </c>
    </row>
    <row r="265" spans="1:22" ht="14.4" x14ac:dyDescent="0.3">
      <c r="A265" s="25" t="s">
        <v>254</v>
      </c>
      <c r="B265" s="26">
        <v>56</v>
      </c>
      <c r="C265" s="25" t="s">
        <v>45</v>
      </c>
      <c r="D265" s="27">
        <v>0</v>
      </c>
      <c r="E265" s="27">
        <v>0</v>
      </c>
      <c r="F265" s="27">
        <v>1</v>
      </c>
      <c r="G265" s="27">
        <v>2</v>
      </c>
      <c r="H265" s="27">
        <v>0</v>
      </c>
      <c r="I265" s="27">
        <v>0</v>
      </c>
      <c r="J265" s="27">
        <v>2353</v>
      </c>
      <c r="K265" s="27">
        <v>86</v>
      </c>
      <c r="L265" s="27">
        <v>18</v>
      </c>
      <c r="M265" s="27">
        <v>2356</v>
      </c>
      <c r="N265" s="27">
        <v>7895.6</v>
      </c>
      <c r="O265" s="27">
        <v>956.80000000000007</v>
      </c>
      <c r="P265" s="46"/>
      <c r="Q265" s="29" t="s">
        <v>174</v>
      </c>
      <c r="R265" s="29" t="s">
        <v>177</v>
      </c>
      <c r="S265" s="29" t="s">
        <v>178</v>
      </c>
      <c r="U265" s="13">
        <v>2356</v>
      </c>
      <c r="V265" s="30">
        <v>0</v>
      </c>
    </row>
    <row r="266" spans="1:22" ht="14.4" x14ac:dyDescent="0.3">
      <c r="A266" s="25" t="s">
        <v>254</v>
      </c>
      <c r="B266" s="26">
        <v>56</v>
      </c>
      <c r="C266" s="25" t="s">
        <v>48</v>
      </c>
      <c r="D266" s="27">
        <v>0</v>
      </c>
      <c r="E266" s="27">
        <v>0</v>
      </c>
      <c r="F266" s="27">
        <v>0</v>
      </c>
      <c r="G266" s="27">
        <v>76</v>
      </c>
      <c r="H266" s="27">
        <v>2</v>
      </c>
      <c r="I266" s="27">
        <v>0</v>
      </c>
      <c r="J266" s="27">
        <v>20015</v>
      </c>
      <c r="K266" s="27">
        <v>838</v>
      </c>
      <c r="L266" s="27">
        <v>137</v>
      </c>
      <c r="M266" s="27">
        <v>20093</v>
      </c>
      <c r="N266" s="27">
        <v>30977.599999999999</v>
      </c>
      <c r="O266" s="27">
        <v>1944.7999999999997</v>
      </c>
      <c r="P266" s="46"/>
      <c r="Q266" s="29" t="s">
        <v>174</v>
      </c>
      <c r="R266" s="29" t="s">
        <v>177</v>
      </c>
      <c r="S266" s="29" t="s">
        <v>178</v>
      </c>
      <c r="U266" s="13">
        <v>20093</v>
      </c>
      <c r="V266" s="30">
        <v>0</v>
      </c>
    </row>
    <row r="267" spans="1:22" ht="14.4" x14ac:dyDescent="0.3">
      <c r="A267" s="25" t="s">
        <v>254</v>
      </c>
      <c r="B267" s="26">
        <v>59</v>
      </c>
      <c r="C267" s="25" t="s">
        <v>47</v>
      </c>
      <c r="D267" s="27">
        <v>0</v>
      </c>
      <c r="E267" s="27">
        <v>0</v>
      </c>
      <c r="F267" s="27">
        <v>0</v>
      </c>
      <c r="G267" s="27">
        <v>944</v>
      </c>
      <c r="H267" s="27">
        <v>375</v>
      </c>
      <c r="I267" s="27">
        <v>0</v>
      </c>
      <c r="J267" s="27">
        <v>13566</v>
      </c>
      <c r="K267" s="27">
        <v>484</v>
      </c>
      <c r="L267" s="27">
        <v>133</v>
      </c>
      <c r="M267" s="27">
        <v>14885</v>
      </c>
      <c r="N267" s="27">
        <v>18626.2</v>
      </c>
      <c r="O267" s="27">
        <v>1398.7999999999997</v>
      </c>
      <c r="P267" s="46"/>
      <c r="Q267" s="29" t="s">
        <v>174</v>
      </c>
      <c r="R267" s="29" t="s">
        <v>14</v>
      </c>
      <c r="S267" s="29" t="s">
        <v>176</v>
      </c>
      <c r="U267" s="13">
        <v>14885</v>
      </c>
      <c r="V267" s="30">
        <v>0</v>
      </c>
    </row>
    <row r="268" spans="1:22" ht="14.4" x14ac:dyDescent="0.3">
      <c r="A268" s="25" t="s">
        <v>254</v>
      </c>
      <c r="B268" s="26">
        <v>59</v>
      </c>
      <c r="C268" s="25" t="s">
        <v>45</v>
      </c>
      <c r="D268" s="27">
        <v>0</v>
      </c>
      <c r="E268" s="27">
        <v>0</v>
      </c>
      <c r="F268" s="27">
        <v>0</v>
      </c>
      <c r="G268" s="27">
        <v>724</v>
      </c>
      <c r="H268" s="27">
        <v>435</v>
      </c>
      <c r="I268" s="27">
        <v>0</v>
      </c>
      <c r="J268" s="27">
        <v>8445</v>
      </c>
      <c r="K268" s="27">
        <v>372</v>
      </c>
      <c r="L268" s="27">
        <v>69</v>
      </c>
      <c r="M268" s="27">
        <v>9604</v>
      </c>
      <c r="N268" s="27">
        <v>20803.400000000001</v>
      </c>
      <c r="O268" s="27">
        <v>2346.6000000000004</v>
      </c>
      <c r="P268" s="46"/>
      <c r="Q268" s="29" t="s">
        <v>174</v>
      </c>
      <c r="R268" s="29" t="s">
        <v>14</v>
      </c>
      <c r="S268" s="29" t="s">
        <v>176</v>
      </c>
      <c r="U268" s="13">
        <v>9604</v>
      </c>
      <c r="V268" s="30">
        <v>0</v>
      </c>
    </row>
    <row r="269" spans="1:22" ht="14.4" x14ac:dyDescent="0.3">
      <c r="A269" s="25" t="s">
        <v>254</v>
      </c>
      <c r="B269" s="26">
        <v>60</v>
      </c>
      <c r="C269" s="25" t="s">
        <v>47</v>
      </c>
      <c r="D269" s="27">
        <v>83</v>
      </c>
      <c r="E269" s="27">
        <v>0</v>
      </c>
      <c r="F269" s="27">
        <v>9</v>
      </c>
      <c r="G269" s="27">
        <v>643</v>
      </c>
      <c r="H269" s="27">
        <v>439</v>
      </c>
      <c r="I269" s="27">
        <v>0</v>
      </c>
      <c r="J269" s="27">
        <v>6323</v>
      </c>
      <c r="K269" s="27">
        <v>283</v>
      </c>
      <c r="L269" s="27">
        <v>61</v>
      </c>
      <c r="M269" s="27">
        <v>7497</v>
      </c>
      <c r="N269" s="27">
        <v>7823.3</v>
      </c>
      <c r="O269" s="27">
        <v>604.99999999999989</v>
      </c>
      <c r="P269" s="46"/>
      <c r="Q269" s="29" t="s">
        <v>174</v>
      </c>
      <c r="R269" s="29" t="s">
        <v>14</v>
      </c>
      <c r="S269" s="29" t="s">
        <v>175</v>
      </c>
      <c r="U269" s="13">
        <v>7497</v>
      </c>
      <c r="V269" s="30">
        <v>0</v>
      </c>
    </row>
    <row r="270" spans="1:22" ht="14.4" x14ac:dyDescent="0.3">
      <c r="A270" s="25" t="s">
        <v>254</v>
      </c>
      <c r="B270" s="26">
        <v>60</v>
      </c>
      <c r="C270" s="25" t="s">
        <v>45</v>
      </c>
      <c r="D270" s="27">
        <v>277</v>
      </c>
      <c r="E270" s="27">
        <v>0</v>
      </c>
      <c r="F270" s="27">
        <v>17</v>
      </c>
      <c r="G270" s="27">
        <v>2606</v>
      </c>
      <c r="H270" s="27">
        <v>2125</v>
      </c>
      <c r="I270" s="27">
        <v>0</v>
      </c>
      <c r="J270" s="27">
        <v>25603</v>
      </c>
      <c r="K270" s="27">
        <v>929</v>
      </c>
      <c r="L270" s="27">
        <v>353</v>
      </c>
      <c r="M270" s="27">
        <v>30628</v>
      </c>
      <c r="N270" s="27">
        <v>35816.6</v>
      </c>
      <c r="O270" s="27">
        <v>3512.0999999999995</v>
      </c>
      <c r="P270" s="46"/>
      <c r="Q270" s="29" t="s">
        <v>174</v>
      </c>
      <c r="R270" s="29" t="s">
        <v>14</v>
      </c>
      <c r="S270" s="29" t="s">
        <v>175</v>
      </c>
      <c r="U270" s="13">
        <v>30628</v>
      </c>
      <c r="V270" s="30">
        <v>0</v>
      </c>
    </row>
    <row r="271" spans="1:22" ht="14.4" x14ac:dyDescent="0.3">
      <c r="A271" s="25" t="s">
        <v>254</v>
      </c>
      <c r="B271" s="26">
        <v>61</v>
      </c>
      <c r="C271" s="25" t="s">
        <v>49</v>
      </c>
      <c r="D271" s="27">
        <v>2</v>
      </c>
      <c r="E271" s="27">
        <v>0</v>
      </c>
      <c r="F271" s="27">
        <v>1</v>
      </c>
      <c r="G271" s="27">
        <v>102</v>
      </c>
      <c r="H271" s="27">
        <v>4</v>
      </c>
      <c r="I271" s="27">
        <v>0</v>
      </c>
      <c r="J271" s="27">
        <v>28562</v>
      </c>
      <c r="K271" s="27">
        <v>1638</v>
      </c>
      <c r="L271" s="27">
        <v>298</v>
      </c>
      <c r="M271" s="27">
        <v>28671</v>
      </c>
      <c r="N271" s="27">
        <v>45143.700000000004</v>
      </c>
      <c r="O271" s="27">
        <v>3414.6000000000004</v>
      </c>
      <c r="P271" s="46"/>
      <c r="Q271" s="29" t="s">
        <v>174</v>
      </c>
      <c r="R271" s="29" t="s">
        <v>177</v>
      </c>
      <c r="S271" s="29" t="s">
        <v>178</v>
      </c>
      <c r="U271" s="13">
        <v>28671</v>
      </c>
      <c r="V271" s="30">
        <v>0</v>
      </c>
    </row>
    <row r="272" spans="1:22" ht="14.4" x14ac:dyDescent="0.3">
      <c r="A272" s="25" t="s">
        <v>254</v>
      </c>
      <c r="B272" s="26">
        <v>61</v>
      </c>
      <c r="C272" s="25" t="s">
        <v>45</v>
      </c>
      <c r="D272" s="27">
        <v>1</v>
      </c>
      <c r="E272" s="27">
        <v>0</v>
      </c>
      <c r="F272" s="27">
        <v>0</v>
      </c>
      <c r="G272" s="27">
        <v>51</v>
      </c>
      <c r="H272" s="27">
        <v>6</v>
      </c>
      <c r="I272" s="27">
        <v>0</v>
      </c>
      <c r="J272" s="27">
        <v>24661</v>
      </c>
      <c r="K272" s="27">
        <v>1227</v>
      </c>
      <c r="L272" s="27">
        <v>283</v>
      </c>
      <c r="M272" s="27">
        <v>24719</v>
      </c>
      <c r="N272" s="27">
        <v>41660</v>
      </c>
      <c r="O272" s="27">
        <v>3408.0000000000009</v>
      </c>
      <c r="P272" s="46"/>
      <c r="Q272" s="29" t="s">
        <v>174</v>
      </c>
      <c r="R272" s="29" t="s">
        <v>177</v>
      </c>
      <c r="S272" s="29" t="s">
        <v>178</v>
      </c>
      <c r="U272" s="13">
        <v>24719</v>
      </c>
      <c r="V272" s="30">
        <v>0</v>
      </c>
    </row>
    <row r="273" spans="1:22" ht="14.4" x14ac:dyDescent="0.3">
      <c r="A273" s="25" t="s">
        <v>254</v>
      </c>
      <c r="B273" s="26">
        <v>61</v>
      </c>
      <c r="C273" s="25" t="s">
        <v>48</v>
      </c>
      <c r="D273" s="27">
        <v>0</v>
      </c>
      <c r="E273" s="27">
        <v>0</v>
      </c>
      <c r="F273" s="27">
        <v>0</v>
      </c>
      <c r="G273" s="27">
        <v>44</v>
      </c>
      <c r="H273" s="27">
        <v>2</v>
      </c>
      <c r="I273" s="27">
        <v>0</v>
      </c>
      <c r="J273" s="27">
        <v>15137</v>
      </c>
      <c r="K273" s="27">
        <v>733</v>
      </c>
      <c r="L273" s="27">
        <v>119</v>
      </c>
      <c r="M273" s="27">
        <v>15183</v>
      </c>
      <c r="N273" s="27">
        <v>22389.799999999996</v>
      </c>
      <c r="O273" s="27">
        <v>1456</v>
      </c>
      <c r="P273" s="46"/>
      <c r="Q273" s="29" t="s">
        <v>174</v>
      </c>
      <c r="R273" s="29" t="s">
        <v>177</v>
      </c>
      <c r="S273" s="29" t="s">
        <v>178</v>
      </c>
      <c r="U273" s="13">
        <v>15183</v>
      </c>
      <c r="V273" s="30">
        <v>0</v>
      </c>
    </row>
    <row r="274" spans="1:22" ht="14.4" x14ac:dyDescent="0.3">
      <c r="A274" s="25" t="s">
        <v>254</v>
      </c>
      <c r="B274" s="26">
        <v>62</v>
      </c>
      <c r="C274" s="25" t="s">
        <v>48</v>
      </c>
      <c r="D274" s="27">
        <v>2</v>
      </c>
      <c r="E274" s="27">
        <v>0</v>
      </c>
      <c r="F274" s="27">
        <v>1</v>
      </c>
      <c r="G274" s="27">
        <v>9</v>
      </c>
      <c r="H274" s="27">
        <v>4</v>
      </c>
      <c r="I274" s="27">
        <v>0</v>
      </c>
      <c r="J274" s="27">
        <v>13781</v>
      </c>
      <c r="K274" s="27">
        <v>371</v>
      </c>
      <c r="L274" s="27">
        <v>90</v>
      </c>
      <c r="M274" s="27">
        <v>13797</v>
      </c>
      <c r="N274" s="27">
        <v>51349.3</v>
      </c>
      <c r="O274" s="27">
        <v>3889.5999999999995</v>
      </c>
      <c r="P274" s="46"/>
      <c r="Q274" s="29" t="s">
        <v>174</v>
      </c>
      <c r="R274" s="29" t="s">
        <v>177</v>
      </c>
      <c r="S274" s="29" t="s">
        <v>178</v>
      </c>
      <c r="U274" s="13">
        <v>13797</v>
      </c>
      <c r="V274" s="30">
        <v>0</v>
      </c>
    </row>
    <row r="275" spans="1:22" ht="14.4" x14ac:dyDescent="0.3">
      <c r="A275" s="25" t="s">
        <v>254</v>
      </c>
      <c r="B275" s="26">
        <v>65</v>
      </c>
      <c r="C275" s="25" t="s">
        <v>48</v>
      </c>
      <c r="D275" s="27">
        <v>0</v>
      </c>
      <c r="E275" s="27">
        <v>0</v>
      </c>
      <c r="F275" s="27">
        <v>0</v>
      </c>
      <c r="G275" s="27">
        <v>39</v>
      </c>
      <c r="H275" s="27">
        <v>5</v>
      </c>
      <c r="I275" s="27">
        <v>0</v>
      </c>
      <c r="J275" s="27">
        <v>5596</v>
      </c>
      <c r="K275" s="27">
        <v>140</v>
      </c>
      <c r="L275" s="27">
        <v>73</v>
      </c>
      <c r="M275" s="27">
        <v>5640</v>
      </c>
      <c r="N275" s="27">
        <v>17952.199999999997</v>
      </c>
      <c r="O275" s="27">
        <v>1534</v>
      </c>
      <c r="P275" s="46"/>
      <c r="Q275" s="29" t="s">
        <v>174</v>
      </c>
      <c r="R275" s="29" t="s">
        <v>177</v>
      </c>
      <c r="S275" s="29" t="s">
        <v>178</v>
      </c>
      <c r="U275" s="13">
        <v>5640</v>
      </c>
      <c r="V275" s="30">
        <v>0</v>
      </c>
    </row>
    <row r="276" spans="1:22" ht="14.4" x14ac:dyDescent="0.3">
      <c r="A276" s="25" t="s">
        <v>254</v>
      </c>
      <c r="B276" s="26">
        <v>66</v>
      </c>
      <c r="C276" s="25" t="s">
        <v>51</v>
      </c>
      <c r="D276" s="27">
        <v>0</v>
      </c>
      <c r="E276" s="27">
        <v>0</v>
      </c>
      <c r="F276" s="27">
        <v>0</v>
      </c>
      <c r="G276" s="27">
        <v>8</v>
      </c>
      <c r="H276" s="27">
        <v>1</v>
      </c>
      <c r="I276" s="27">
        <v>0</v>
      </c>
      <c r="J276" s="27">
        <v>1180</v>
      </c>
      <c r="K276" s="27">
        <v>60</v>
      </c>
      <c r="L276" s="27">
        <v>7</v>
      </c>
      <c r="M276" s="27">
        <v>1189</v>
      </c>
      <c r="N276" s="27">
        <v>4723.8999999999996</v>
      </c>
      <c r="O276" s="27">
        <v>239.20000000000002</v>
      </c>
      <c r="P276" s="46"/>
      <c r="Q276" s="29" t="s">
        <v>174</v>
      </c>
      <c r="R276" s="29" t="s">
        <v>177</v>
      </c>
      <c r="S276" s="29" t="s">
        <v>178</v>
      </c>
      <c r="U276" s="13">
        <v>1189</v>
      </c>
      <c r="V276" s="30">
        <v>0</v>
      </c>
    </row>
    <row r="277" spans="1:22" ht="14.4" x14ac:dyDescent="0.3">
      <c r="A277" s="25" t="s">
        <v>254</v>
      </c>
      <c r="B277" s="26">
        <v>66</v>
      </c>
      <c r="C277" s="25" t="s">
        <v>107</v>
      </c>
      <c r="D277" s="27">
        <v>0</v>
      </c>
      <c r="E277" s="27">
        <v>0</v>
      </c>
      <c r="F277" s="27">
        <v>0</v>
      </c>
      <c r="G277" s="27">
        <v>3</v>
      </c>
      <c r="H277" s="27">
        <v>4</v>
      </c>
      <c r="I277" s="27">
        <v>0</v>
      </c>
      <c r="J277" s="27">
        <v>1602</v>
      </c>
      <c r="K277" s="27">
        <v>70</v>
      </c>
      <c r="L277" s="27">
        <v>22</v>
      </c>
      <c r="M277" s="27">
        <v>1609</v>
      </c>
      <c r="N277" s="27">
        <v>473.19999999999993</v>
      </c>
      <c r="O277" s="27">
        <v>98.799999999999983</v>
      </c>
      <c r="P277" s="46"/>
      <c r="Q277" s="29" t="s">
        <v>174</v>
      </c>
      <c r="R277" s="29" t="s">
        <v>177</v>
      </c>
      <c r="S277" s="29" t="s">
        <v>178</v>
      </c>
      <c r="U277" s="13">
        <v>1609</v>
      </c>
      <c r="V277" s="30">
        <v>0</v>
      </c>
    </row>
    <row r="278" spans="1:22" ht="14.4" x14ac:dyDescent="0.3">
      <c r="A278" s="25" t="s">
        <v>254</v>
      </c>
      <c r="B278" s="26">
        <v>66</v>
      </c>
      <c r="C278" s="25" t="s">
        <v>48</v>
      </c>
      <c r="D278" s="27">
        <v>0</v>
      </c>
      <c r="E278" s="27">
        <v>0</v>
      </c>
      <c r="F278" s="27">
        <v>0</v>
      </c>
      <c r="G278" s="27">
        <v>89</v>
      </c>
      <c r="H278" s="27">
        <v>6</v>
      </c>
      <c r="I278" s="27">
        <v>0</v>
      </c>
      <c r="J278" s="27">
        <v>6970</v>
      </c>
      <c r="K278" s="27">
        <v>284</v>
      </c>
      <c r="L278" s="27">
        <v>82</v>
      </c>
      <c r="M278" s="27">
        <v>7065</v>
      </c>
      <c r="N278" s="27">
        <v>15791.9</v>
      </c>
      <c r="O278" s="27">
        <v>1216.8</v>
      </c>
      <c r="P278" s="46"/>
      <c r="Q278" s="29" t="s">
        <v>174</v>
      </c>
      <c r="R278" s="29" t="s">
        <v>177</v>
      </c>
      <c r="S278" s="29" t="s">
        <v>178</v>
      </c>
      <c r="U278" s="13">
        <v>7065</v>
      </c>
      <c r="V278" s="30">
        <v>0</v>
      </c>
    </row>
    <row r="279" spans="1:22" ht="14.4" x14ac:dyDescent="0.3">
      <c r="A279" s="25" t="s">
        <v>254</v>
      </c>
      <c r="B279" s="26">
        <v>67</v>
      </c>
      <c r="C279" s="25" t="s">
        <v>47</v>
      </c>
      <c r="D279" s="27">
        <v>128</v>
      </c>
      <c r="E279" s="27">
        <v>0</v>
      </c>
      <c r="F279" s="27">
        <v>4</v>
      </c>
      <c r="G279" s="27">
        <v>1690</v>
      </c>
      <c r="H279" s="27">
        <v>442</v>
      </c>
      <c r="I279" s="27">
        <v>0</v>
      </c>
      <c r="J279" s="27">
        <v>8475</v>
      </c>
      <c r="K279" s="27">
        <v>476</v>
      </c>
      <c r="L279" s="27">
        <v>65</v>
      </c>
      <c r="M279" s="27">
        <v>10739</v>
      </c>
      <c r="N279" s="27">
        <v>12536.7</v>
      </c>
      <c r="O279" s="27">
        <v>1008.8000000000001</v>
      </c>
      <c r="P279" s="46"/>
      <c r="Q279" s="29" t="s">
        <v>174</v>
      </c>
      <c r="R279" s="29" t="s">
        <v>14</v>
      </c>
      <c r="S279" s="29" t="s">
        <v>176</v>
      </c>
      <c r="U279" s="13">
        <v>10739</v>
      </c>
      <c r="V279" s="30">
        <v>0</v>
      </c>
    </row>
    <row r="280" spans="1:22" ht="14.4" x14ac:dyDescent="0.3">
      <c r="A280" s="25" t="s">
        <v>254</v>
      </c>
      <c r="B280" s="26">
        <v>67</v>
      </c>
      <c r="C280" s="25" t="s">
        <v>52</v>
      </c>
      <c r="D280" s="27">
        <v>22</v>
      </c>
      <c r="E280" s="27">
        <v>0</v>
      </c>
      <c r="F280" s="27">
        <v>0</v>
      </c>
      <c r="G280" s="27">
        <v>205</v>
      </c>
      <c r="H280" s="27">
        <v>44</v>
      </c>
      <c r="I280" s="27">
        <v>0</v>
      </c>
      <c r="J280" s="27">
        <v>934</v>
      </c>
      <c r="K280" s="27">
        <v>70</v>
      </c>
      <c r="L280" s="27">
        <v>11</v>
      </c>
      <c r="M280" s="27">
        <v>1205</v>
      </c>
      <c r="N280" s="27">
        <v>2350.2000000000003</v>
      </c>
      <c r="O280" s="27">
        <v>114.39999999999999</v>
      </c>
      <c r="P280" s="46"/>
      <c r="Q280" s="29" t="s">
        <v>174</v>
      </c>
      <c r="R280" s="29" t="s">
        <v>14</v>
      </c>
      <c r="S280" s="29" t="s">
        <v>176</v>
      </c>
      <c r="U280" s="13">
        <v>1205</v>
      </c>
      <c r="V280" s="30">
        <v>0</v>
      </c>
    </row>
    <row r="281" spans="1:22" ht="14.4" x14ac:dyDescent="0.3">
      <c r="A281" s="25" t="s">
        <v>254</v>
      </c>
      <c r="B281" s="26">
        <v>67</v>
      </c>
      <c r="C281" s="25" t="s">
        <v>45</v>
      </c>
      <c r="D281" s="27">
        <v>127</v>
      </c>
      <c r="E281" s="27">
        <v>0</v>
      </c>
      <c r="F281" s="27">
        <v>13</v>
      </c>
      <c r="G281" s="27">
        <v>1803</v>
      </c>
      <c r="H281" s="27">
        <v>787</v>
      </c>
      <c r="I281" s="27">
        <v>0</v>
      </c>
      <c r="J281" s="27">
        <v>9936</v>
      </c>
      <c r="K281" s="27">
        <v>428</v>
      </c>
      <c r="L281" s="27">
        <v>73</v>
      </c>
      <c r="M281" s="27">
        <v>12666</v>
      </c>
      <c r="N281" s="27">
        <v>25465.800000000003</v>
      </c>
      <c r="O281" s="27">
        <v>2032.5999999999997</v>
      </c>
      <c r="P281" s="46"/>
      <c r="Q281" s="29" t="s">
        <v>174</v>
      </c>
      <c r="R281" s="29" t="s">
        <v>14</v>
      </c>
      <c r="S281" s="29" t="s">
        <v>176</v>
      </c>
      <c r="U281" s="13">
        <v>12666</v>
      </c>
      <c r="V281" s="30">
        <v>0</v>
      </c>
    </row>
    <row r="282" spans="1:22" ht="14.4" x14ac:dyDescent="0.3">
      <c r="A282" s="25" t="s">
        <v>254</v>
      </c>
      <c r="B282" s="26">
        <v>70</v>
      </c>
      <c r="C282" s="25" t="s">
        <v>47</v>
      </c>
      <c r="D282" s="27">
        <v>60</v>
      </c>
      <c r="E282" s="27">
        <v>0</v>
      </c>
      <c r="F282" s="27">
        <v>3</v>
      </c>
      <c r="G282" s="27">
        <v>2749</v>
      </c>
      <c r="H282" s="27">
        <v>1495</v>
      </c>
      <c r="I282" s="27">
        <v>0</v>
      </c>
      <c r="J282" s="27">
        <v>14285</v>
      </c>
      <c r="K282" s="27">
        <v>948</v>
      </c>
      <c r="L282" s="27">
        <v>212</v>
      </c>
      <c r="M282" s="27">
        <v>18592</v>
      </c>
      <c r="N282" s="27">
        <v>19017.3</v>
      </c>
      <c r="O282" s="27">
        <v>1357.6</v>
      </c>
      <c r="P282" s="46"/>
      <c r="Q282" s="29" t="s">
        <v>174</v>
      </c>
      <c r="R282" s="29" t="s">
        <v>14</v>
      </c>
      <c r="S282" s="29" t="s">
        <v>175</v>
      </c>
      <c r="U282" s="13">
        <v>18592</v>
      </c>
      <c r="V282" s="30">
        <v>0</v>
      </c>
    </row>
    <row r="283" spans="1:22" ht="14.4" x14ac:dyDescent="0.3">
      <c r="A283" s="25" t="s">
        <v>254</v>
      </c>
      <c r="B283" s="26">
        <v>70</v>
      </c>
      <c r="C283" s="25" t="s">
        <v>45</v>
      </c>
      <c r="D283" s="27">
        <v>395</v>
      </c>
      <c r="E283" s="27">
        <v>0</v>
      </c>
      <c r="F283" s="27">
        <v>21</v>
      </c>
      <c r="G283" s="27">
        <v>8434</v>
      </c>
      <c r="H283" s="27">
        <v>4999</v>
      </c>
      <c r="I283" s="27">
        <v>0</v>
      </c>
      <c r="J283" s="27">
        <v>52888</v>
      </c>
      <c r="K283" s="27">
        <v>2978</v>
      </c>
      <c r="L283" s="27">
        <v>880</v>
      </c>
      <c r="M283" s="27">
        <v>66737</v>
      </c>
      <c r="N283" s="27">
        <v>75982.100000000006</v>
      </c>
      <c r="O283" s="27">
        <v>5660.9999999999991</v>
      </c>
      <c r="P283" s="46"/>
      <c r="Q283" s="29" t="s">
        <v>174</v>
      </c>
      <c r="R283" s="29" t="s">
        <v>14</v>
      </c>
      <c r="S283" s="29" t="s">
        <v>175</v>
      </c>
      <c r="U283" s="13">
        <v>66737</v>
      </c>
      <c r="V283" s="30">
        <v>0</v>
      </c>
    </row>
    <row r="284" spans="1:22" ht="14.4" x14ac:dyDescent="0.3">
      <c r="A284" s="25" t="s">
        <v>254</v>
      </c>
      <c r="B284" s="26">
        <v>72</v>
      </c>
      <c r="C284" s="25" t="s">
        <v>51</v>
      </c>
      <c r="D284" s="27">
        <v>1</v>
      </c>
      <c r="E284" s="27">
        <v>0</v>
      </c>
      <c r="F284" s="27">
        <v>2</v>
      </c>
      <c r="G284" s="27">
        <v>111</v>
      </c>
      <c r="H284" s="27">
        <v>2</v>
      </c>
      <c r="I284" s="27">
        <v>0</v>
      </c>
      <c r="J284" s="27">
        <v>15051</v>
      </c>
      <c r="K284" s="27">
        <v>691</v>
      </c>
      <c r="L284" s="27">
        <v>90</v>
      </c>
      <c r="M284" s="27">
        <v>15167</v>
      </c>
      <c r="N284" s="27">
        <v>11006.599999999999</v>
      </c>
      <c r="O284" s="27">
        <v>1308.3999999999999</v>
      </c>
      <c r="P284" s="46"/>
      <c r="Q284" s="29" t="s">
        <v>174</v>
      </c>
      <c r="R284" s="29" t="s">
        <v>177</v>
      </c>
      <c r="S284" s="29" t="s">
        <v>178</v>
      </c>
      <c r="U284" s="13">
        <v>15167</v>
      </c>
      <c r="V284" s="30">
        <v>0</v>
      </c>
    </row>
    <row r="285" spans="1:22" ht="14.4" x14ac:dyDescent="0.3">
      <c r="A285" s="25" t="s">
        <v>254</v>
      </c>
      <c r="B285" s="26">
        <v>72</v>
      </c>
      <c r="C285" s="25" t="s">
        <v>247</v>
      </c>
      <c r="D285" s="27">
        <v>0</v>
      </c>
      <c r="E285" s="27">
        <v>0</v>
      </c>
      <c r="F285" s="27">
        <v>0</v>
      </c>
      <c r="G285" s="27">
        <v>12</v>
      </c>
      <c r="H285" s="27">
        <v>0</v>
      </c>
      <c r="I285" s="27">
        <v>0</v>
      </c>
      <c r="J285" s="27">
        <v>246</v>
      </c>
      <c r="K285" s="27">
        <v>12</v>
      </c>
      <c r="L285" s="27">
        <v>1</v>
      </c>
      <c r="M285" s="27">
        <v>258</v>
      </c>
      <c r="N285" s="27">
        <v>4949.3</v>
      </c>
      <c r="O285" s="27">
        <v>264.39999999999998</v>
      </c>
      <c r="P285" s="28"/>
      <c r="Q285" s="29" t="s">
        <v>174</v>
      </c>
      <c r="R285" s="29" t="s">
        <v>177</v>
      </c>
      <c r="S285" s="29" t="s">
        <v>178</v>
      </c>
      <c r="U285" s="13">
        <v>258</v>
      </c>
      <c r="V285" s="30">
        <v>0</v>
      </c>
    </row>
    <row r="286" spans="1:22" ht="14.4" x14ac:dyDescent="0.3">
      <c r="A286" s="25" t="s">
        <v>254</v>
      </c>
      <c r="B286" s="26">
        <v>72</v>
      </c>
      <c r="C286" s="25" t="s">
        <v>45</v>
      </c>
      <c r="D286" s="27">
        <v>1</v>
      </c>
      <c r="E286" s="27">
        <v>0</v>
      </c>
      <c r="F286" s="27">
        <v>0</v>
      </c>
      <c r="G286" s="27">
        <v>106</v>
      </c>
      <c r="H286" s="27">
        <v>0</v>
      </c>
      <c r="I286" s="27">
        <v>0</v>
      </c>
      <c r="J286" s="27">
        <v>3067</v>
      </c>
      <c r="K286" s="27">
        <v>144</v>
      </c>
      <c r="L286" s="27">
        <v>22</v>
      </c>
      <c r="M286" s="27">
        <v>3174</v>
      </c>
      <c r="N286" s="27">
        <v>10383.4</v>
      </c>
      <c r="O286" s="27">
        <v>621.20000000000005</v>
      </c>
      <c r="P286" s="28"/>
      <c r="Q286" s="29" t="s">
        <v>174</v>
      </c>
      <c r="R286" s="29" t="s">
        <v>177</v>
      </c>
      <c r="S286" s="29" t="s">
        <v>178</v>
      </c>
      <c r="U286" s="13">
        <v>3174</v>
      </c>
      <c r="V286" s="30">
        <v>0</v>
      </c>
    </row>
    <row r="287" spans="1:22" ht="14.4" x14ac:dyDescent="0.3">
      <c r="A287" s="25" t="s">
        <v>254</v>
      </c>
      <c r="B287" s="26">
        <v>72</v>
      </c>
      <c r="C287" s="25" t="s">
        <v>46</v>
      </c>
      <c r="D287" s="27">
        <v>2</v>
      </c>
      <c r="E287" s="27">
        <v>0</v>
      </c>
      <c r="F287" s="27">
        <v>4</v>
      </c>
      <c r="G287" s="27">
        <v>506</v>
      </c>
      <c r="H287" s="27">
        <v>7</v>
      </c>
      <c r="I287" s="27">
        <v>0</v>
      </c>
      <c r="J287" s="27">
        <v>15463</v>
      </c>
      <c r="K287" s="27">
        <v>629</v>
      </c>
      <c r="L287" s="27">
        <v>111</v>
      </c>
      <c r="M287" s="27">
        <v>15982</v>
      </c>
      <c r="N287" s="27">
        <v>43388</v>
      </c>
      <c r="O287" s="27">
        <v>3369.9</v>
      </c>
      <c r="P287" s="46"/>
      <c r="Q287" s="29" t="s">
        <v>174</v>
      </c>
      <c r="R287" s="29" t="s">
        <v>177</v>
      </c>
      <c r="S287" s="29" t="s">
        <v>178</v>
      </c>
      <c r="U287" s="13">
        <v>15982</v>
      </c>
      <c r="V287" s="30">
        <v>0</v>
      </c>
    </row>
    <row r="288" spans="1:22" ht="14.4" x14ac:dyDescent="0.3">
      <c r="A288" s="25" t="s">
        <v>254</v>
      </c>
      <c r="B288" s="26">
        <v>72</v>
      </c>
      <c r="C288" s="25" t="s">
        <v>48</v>
      </c>
      <c r="D288" s="27">
        <v>3</v>
      </c>
      <c r="E288" s="27">
        <v>0</v>
      </c>
      <c r="F288" s="27">
        <v>1</v>
      </c>
      <c r="G288" s="27">
        <v>651</v>
      </c>
      <c r="H288" s="27">
        <v>3</v>
      </c>
      <c r="I288" s="27">
        <v>0</v>
      </c>
      <c r="J288" s="27">
        <v>24136</v>
      </c>
      <c r="K288" s="27">
        <v>1175</v>
      </c>
      <c r="L288" s="27">
        <v>198</v>
      </c>
      <c r="M288" s="27">
        <v>24794</v>
      </c>
      <c r="N288" s="27">
        <v>41562.9</v>
      </c>
      <c r="O288" s="27">
        <v>3021.1000000000004</v>
      </c>
      <c r="P288" s="46"/>
      <c r="Q288" s="29" t="s">
        <v>174</v>
      </c>
      <c r="R288" s="29" t="s">
        <v>177</v>
      </c>
      <c r="S288" s="29" t="s">
        <v>178</v>
      </c>
      <c r="U288" s="13">
        <v>24794</v>
      </c>
      <c r="V288" s="30">
        <v>0</v>
      </c>
    </row>
    <row r="289" spans="1:22" ht="14.4" x14ac:dyDescent="0.3">
      <c r="A289" s="25" t="s">
        <v>254</v>
      </c>
      <c r="B289" s="26">
        <v>75</v>
      </c>
      <c r="C289" s="25" t="s">
        <v>45</v>
      </c>
      <c r="D289" s="27">
        <v>90</v>
      </c>
      <c r="E289" s="27">
        <v>0</v>
      </c>
      <c r="F289" s="27">
        <v>6</v>
      </c>
      <c r="G289" s="27">
        <v>1870</v>
      </c>
      <c r="H289" s="27">
        <v>514</v>
      </c>
      <c r="I289" s="27">
        <v>0</v>
      </c>
      <c r="J289" s="27">
        <v>8839</v>
      </c>
      <c r="K289" s="27">
        <v>333</v>
      </c>
      <c r="L289" s="27">
        <v>75</v>
      </c>
      <c r="M289" s="27">
        <v>11319</v>
      </c>
      <c r="N289" s="27">
        <v>29879.200000000001</v>
      </c>
      <c r="O289" s="27">
        <v>2856.6</v>
      </c>
      <c r="P289" s="46"/>
      <c r="Q289" s="29" t="s">
        <v>174</v>
      </c>
      <c r="R289" s="29" t="s">
        <v>14</v>
      </c>
      <c r="S289" s="29" t="s">
        <v>175</v>
      </c>
      <c r="U289" s="13">
        <v>11319</v>
      </c>
      <c r="V289" s="30">
        <v>0</v>
      </c>
    </row>
    <row r="290" spans="1:22" ht="14.4" x14ac:dyDescent="0.3">
      <c r="A290" s="25" t="s">
        <v>254</v>
      </c>
      <c r="B290" s="26">
        <v>77</v>
      </c>
      <c r="C290" s="25" t="s">
        <v>49</v>
      </c>
      <c r="D290" s="27">
        <v>2</v>
      </c>
      <c r="E290" s="27">
        <v>0</v>
      </c>
      <c r="F290" s="27">
        <v>0</v>
      </c>
      <c r="G290" s="27">
        <v>25</v>
      </c>
      <c r="H290" s="27">
        <v>0</v>
      </c>
      <c r="I290" s="27">
        <v>0</v>
      </c>
      <c r="J290" s="27">
        <v>1005.6363913441024</v>
      </c>
      <c r="K290" s="27">
        <v>66.083206339530633</v>
      </c>
      <c r="L290" s="27">
        <v>5</v>
      </c>
      <c r="M290" s="27">
        <v>1033</v>
      </c>
      <c r="N290" s="27">
        <v>4413.5000000000009</v>
      </c>
      <c r="O290" s="27">
        <v>710.8</v>
      </c>
      <c r="P290" s="46"/>
      <c r="Q290" s="29" t="s">
        <v>174</v>
      </c>
      <c r="R290" s="29" t="s">
        <v>177</v>
      </c>
      <c r="S290" s="29" t="s">
        <v>178</v>
      </c>
      <c r="U290" s="13">
        <v>1033</v>
      </c>
      <c r="V290" s="30">
        <v>0</v>
      </c>
    </row>
    <row r="291" spans="1:22" ht="14.4" x14ac:dyDescent="0.3">
      <c r="A291" s="25" t="s">
        <v>254</v>
      </c>
      <c r="B291" s="26">
        <v>77</v>
      </c>
      <c r="C291" s="25" t="s">
        <v>45</v>
      </c>
      <c r="D291" s="27">
        <v>2</v>
      </c>
      <c r="E291" s="27">
        <v>0</v>
      </c>
      <c r="F291" s="27">
        <v>2</v>
      </c>
      <c r="G291" s="27">
        <v>340</v>
      </c>
      <c r="H291" s="27">
        <v>12</v>
      </c>
      <c r="I291" s="27">
        <v>0</v>
      </c>
      <c r="J291" s="27">
        <v>20596.09448338921</v>
      </c>
      <c r="K291" s="27">
        <v>720.73361779945139</v>
      </c>
      <c r="L291" s="27">
        <v>188</v>
      </c>
      <c r="M291" s="27">
        <v>20952</v>
      </c>
      <c r="N291" s="27">
        <v>57371.499999999985</v>
      </c>
      <c r="O291" s="27">
        <v>4201.3999999999996</v>
      </c>
      <c r="P291" s="46"/>
      <c r="Q291" s="29" t="s">
        <v>174</v>
      </c>
      <c r="R291" s="29" t="s">
        <v>177</v>
      </c>
      <c r="S291" s="29" t="s">
        <v>178</v>
      </c>
      <c r="U291" s="13">
        <v>20952</v>
      </c>
      <c r="V291" s="30">
        <v>0</v>
      </c>
    </row>
    <row r="292" spans="1:22" ht="14.4" x14ac:dyDescent="0.3">
      <c r="A292" s="25" t="s">
        <v>254</v>
      </c>
      <c r="B292" s="26">
        <v>77</v>
      </c>
      <c r="C292" s="25" t="s">
        <v>48</v>
      </c>
      <c r="D292" s="27">
        <v>2</v>
      </c>
      <c r="E292" s="27">
        <v>0</v>
      </c>
      <c r="F292" s="27">
        <v>2</v>
      </c>
      <c r="G292" s="27">
        <v>141</v>
      </c>
      <c r="H292" s="27">
        <v>2</v>
      </c>
      <c r="I292" s="27">
        <v>0</v>
      </c>
      <c r="J292" s="27">
        <v>10818.26912526669</v>
      </c>
      <c r="K292" s="27">
        <v>291.18317586101801</v>
      </c>
      <c r="L292" s="27">
        <v>118</v>
      </c>
      <c r="M292" s="27">
        <v>10965</v>
      </c>
      <c r="N292" s="27">
        <v>19731.000000000007</v>
      </c>
      <c r="O292" s="27">
        <v>1901.1000000000001</v>
      </c>
      <c r="P292" s="46"/>
      <c r="Q292" s="29" t="s">
        <v>174</v>
      </c>
      <c r="R292" s="29" t="s">
        <v>177</v>
      </c>
      <c r="S292" s="29" t="s">
        <v>178</v>
      </c>
      <c r="U292" s="13">
        <v>10965</v>
      </c>
      <c r="V292" s="30">
        <v>0</v>
      </c>
    </row>
    <row r="293" spans="1:22" ht="14.4" x14ac:dyDescent="0.3">
      <c r="A293" s="25" t="s">
        <v>254</v>
      </c>
      <c r="B293" s="26">
        <v>80</v>
      </c>
      <c r="C293" s="25" t="s">
        <v>47</v>
      </c>
      <c r="D293" s="27">
        <v>13</v>
      </c>
      <c r="E293" s="27">
        <v>0</v>
      </c>
      <c r="F293" s="27">
        <v>0</v>
      </c>
      <c r="G293" s="27">
        <v>779</v>
      </c>
      <c r="H293" s="27">
        <v>268</v>
      </c>
      <c r="I293" s="27">
        <v>0</v>
      </c>
      <c r="J293" s="27">
        <v>4202</v>
      </c>
      <c r="K293" s="27">
        <v>128</v>
      </c>
      <c r="L293" s="27">
        <v>48</v>
      </c>
      <c r="M293" s="27">
        <v>5262</v>
      </c>
      <c r="N293" s="27">
        <v>3399</v>
      </c>
      <c r="O293" s="27">
        <v>436.80000000000007</v>
      </c>
      <c r="P293" s="46"/>
      <c r="Q293" s="29" t="s">
        <v>174</v>
      </c>
      <c r="R293" s="29" t="s">
        <v>14</v>
      </c>
      <c r="S293" s="29" t="s">
        <v>175</v>
      </c>
      <c r="U293" s="13">
        <v>5262</v>
      </c>
      <c r="V293" s="30">
        <v>0</v>
      </c>
    </row>
    <row r="294" spans="1:22" ht="14.4" x14ac:dyDescent="0.3">
      <c r="A294" s="25" t="s">
        <v>254</v>
      </c>
      <c r="B294" s="26">
        <v>80</v>
      </c>
      <c r="C294" s="25" t="s">
        <v>247</v>
      </c>
      <c r="D294" s="27">
        <v>2</v>
      </c>
      <c r="E294" s="27">
        <v>0</v>
      </c>
      <c r="F294" s="27">
        <v>1</v>
      </c>
      <c r="G294" s="27">
        <v>84</v>
      </c>
      <c r="H294" s="27">
        <v>17</v>
      </c>
      <c r="I294" s="27">
        <v>0</v>
      </c>
      <c r="J294" s="27">
        <v>345</v>
      </c>
      <c r="K294" s="27">
        <v>14</v>
      </c>
      <c r="L294" s="27">
        <v>1</v>
      </c>
      <c r="M294" s="27">
        <v>449</v>
      </c>
      <c r="N294" s="27">
        <v>1505.1000000000001</v>
      </c>
      <c r="O294" s="27">
        <v>60.79999999999999</v>
      </c>
      <c r="P294" s="46"/>
      <c r="Q294" s="29" t="s">
        <v>174</v>
      </c>
      <c r="R294" s="29" t="s">
        <v>14</v>
      </c>
      <c r="S294" s="29" t="s">
        <v>175</v>
      </c>
      <c r="U294" s="13">
        <v>449</v>
      </c>
      <c r="V294" s="30">
        <v>0</v>
      </c>
    </row>
    <row r="295" spans="1:22" ht="14.4" x14ac:dyDescent="0.3">
      <c r="A295" s="25" t="s">
        <v>254</v>
      </c>
      <c r="B295" s="26">
        <v>80</v>
      </c>
      <c r="C295" s="25" t="s">
        <v>45</v>
      </c>
      <c r="D295" s="27">
        <v>67</v>
      </c>
      <c r="E295" s="27">
        <v>0</v>
      </c>
      <c r="F295" s="27">
        <v>3</v>
      </c>
      <c r="G295" s="27">
        <v>4037</v>
      </c>
      <c r="H295" s="27">
        <v>1355</v>
      </c>
      <c r="I295" s="27">
        <v>0</v>
      </c>
      <c r="J295" s="27">
        <v>18734</v>
      </c>
      <c r="K295" s="27">
        <v>890</v>
      </c>
      <c r="L295" s="27">
        <v>168</v>
      </c>
      <c r="M295" s="27">
        <v>24196</v>
      </c>
      <c r="N295" s="27">
        <v>52163.299999999996</v>
      </c>
      <c r="O295" s="27">
        <v>3098.3999999999996</v>
      </c>
      <c r="P295" s="46"/>
      <c r="Q295" s="29" t="s">
        <v>174</v>
      </c>
      <c r="R295" s="29" t="s">
        <v>14</v>
      </c>
      <c r="S295" s="29" t="s">
        <v>175</v>
      </c>
      <c r="U295" s="13">
        <v>24196</v>
      </c>
      <c r="V295" s="30">
        <v>0</v>
      </c>
    </row>
    <row r="296" spans="1:22" ht="14.4" x14ac:dyDescent="0.3">
      <c r="A296" s="25" t="s">
        <v>254</v>
      </c>
      <c r="B296" s="26">
        <v>80</v>
      </c>
      <c r="C296" s="25" t="s">
        <v>46</v>
      </c>
      <c r="D296" s="27">
        <v>8</v>
      </c>
      <c r="E296" s="27">
        <v>0</v>
      </c>
      <c r="F296" s="27">
        <v>0</v>
      </c>
      <c r="G296" s="27">
        <v>743</v>
      </c>
      <c r="H296" s="27">
        <v>205</v>
      </c>
      <c r="I296" s="27">
        <v>0</v>
      </c>
      <c r="J296" s="27">
        <v>3079</v>
      </c>
      <c r="K296" s="27">
        <v>200</v>
      </c>
      <c r="L296" s="27">
        <v>14</v>
      </c>
      <c r="M296" s="27">
        <v>4035</v>
      </c>
      <c r="N296" s="27">
        <v>10586.3</v>
      </c>
      <c r="O296" s="27">
        <v>984.60000000000014</v>
      </c>
      <c r="P296" s="46"/>
      <c r="Q296" s="29" t="s">
        <v>174</v>
      </c>
      <c r="R296" s="29" t="s">
        <v>14</v>
      </c>
      <c r="S296" s="29" t="s">
        <v>175</v>
      </c>
      <c r="U296" s="13">
        <v>4035</v>
      </c>
      <c r="V296" s="30">
        <v>0</v>
      </c>
    </row>
    <row r="297" spans="1:22" ht="14.4" x14ac:dyDescent="0.3">
      <c r="A297" s="25" t="s">
        <v>254</v>
      </c>
      <c r="B297" s="26">
        <v>81</v>
      </c>
      <c r="C297" s="25" t="s">
        <v>51</v>
      </c>
      <c r="D297" s="27">
        <v>0</v>
      </c>
      <c r="E297" s="27">
        <v>0</v>
      </c>
      <c r="F297" s="27">
        <v>0</v>
      </c>
      <c r="G297" s="27">
        <v>152</v>
      </c>
      <c r="H297" s="27">
        <v>0</v>
      </c>
      <c r="I297" s="27">
        <v>0</v>
      </c>
      <c r="J297" s="27">
        <v>1022</v>
      </c>
      <c r="K297" s="27">
        <v>56</v>
      </c>
      <c r="L297" s="27">
        <v>6</v>
      </c>
      <c r="M297" s="27">
        <v>1174</v>
      </c>
      <c r="N297" s="27">
        <v>3962</v>
      </c>
      <c r="O297" s="27">
        <v>623.20000000000005</v>
      </c>
      <c r="P297" s="46"/>
      <c r="Q297" s="29" t="s">
        <v>174</v>
      </c>
      <c r="R297" s="29" t="s">
        <v>177</v>
      </c>
      <c r="S297" s="29" t="s">
        <v>178</v>
      </c>
      <c r="U297" s="13">
        <v>1174</v>
      </c>
      <c r="V297" s="30">
        <v>0</v>
      </c>
    </row>
    <row r="298" spans="1:22" ht="14.4" x14ac:dyDescent="0.3">
      <c r="A298" s="25" t="s">
        <v>254</v>
      </c>
      <c r="B298" s="26">
        <v>81</v>
      </c>
      <c r="C298" s="25" t="s">
        <v>256</v>
      </c>
      <c r="D298" s="27">
        <v>0</v>
      </c>
      <c r="E298" s="27">
        <v>0</v>
      </c>
      <c r="F298" s="27">
        <v>0</v>
      </c>
      <c r="G298" s="27">
        <v>11</v>
      </c>
      <c r="H298" s="27">
        <v>0</v>
      </c>
      <c r="I298" s="27">
        <v>0</v>
      </c>
      <c r="J298" s="27">
        <v>165</v>
      </c>
      <c r="K298" s="27">
        <v>16</v>
      </c>
      <c r="L298" s="27">
        <v>2</v>
      </c>
      <c r="M298" s="27">
        <v>176</v>
      </c>
      <c r="N298" s="27">
        <v>3060.1</v>
      </c>
      <c r="O298" s="27">
        <v>187.20000000000002</v>
      </c>
      <c r="P298" s="46"/>
      <c r="Q298" s="29" t="s">
        <v>174</v>
      </c>
      <c r="R298" s="29" t="s">
        <v>177</v>
      </c>
      <c r="S298" s="29" t="s">
        <v>178</v>
      </c>
      <c r="U298" s="13">
        <v>176</v>
      </c>
      <c r="V298" s="30">
        <v>0</v>
      </c>
    </row>
    <row r="299" spans="1:22" ht="14.4" x14ac:dyDescent="0.3">
      <c r="A299" s="25" t="s">
        <v>254</v>
      </c>
      <c r="B299" s="26">
        <v>81</v>
      </c>
      <c r="C299" s="25" t="s">
        <v>46</v>
      </c>
      <c r="D299" s="27">
        <v>1</v>
      </c>
      <c r="E299" s="27">
        <v>0</v>
      </c>
      <c r="F299" s="27">
        <v>1</v>
      </c>
      <c r="G299" s="27">
        <v>554</v>
      </c>
      <c r="H299" s="27">
        <v>5</v>
      </c>
      <c r="I299" s="27">
        <v>0</v>
      </c>
      <c r="J299" s="27">
        <v>8357</v>
      </c>
      <c r="K299" s="27">
        <v>426</v>
      </c>
      <c r="L299" s="27">
        <v>61</v>
      </c>
      <c r="M299" s="27">
        <v>8918</v>
      </c>
      <c r="N299" s="27">
        <v>32808.1</v>
      </c>
      <c r="O299" s="27">
        <v>2184.1999999999998</v>
      </c>
      <c r="P299" s="46"/>
      <c r="Q299" s="29" t="s">
        <v>174</v>
      </c>
      <c r="R299" s="29" t="s">
        <v>177</v>
      </c>
      <c r="S299" s="29" t="s">
        <v>178</v>
      </c>
      <c r="U299" s="13">
        <v>8918</v>
      </c>
      <c r="V299" s="30">
        <v>0</v>
      </c>
    </row>
    <row r="300" spans="1:22" ht="14.4" x14ac:dyDescent="0.3">
      <c r="A300" s="25" t="s">
        <v>254</v>
      </c>
      <c r="B300" s="26">
        <v>81</v>
      </c>
      <c r="C300" s="25" t="s">
        <v>48</v>
      </c>
      <c r="D300" s="27">
        <v>1</v>
      </c>
      <c r="E300" s="27">
        <v>0</v>
      </c>
      <c r="F300" s="27">
        <v>0</v>
      </c>
      <c r="G300" s="27">
        <v>1035</v>
      </c>
      <c r="H300" s="27">
        <v>5</v>
      </c>
      <c r="I300" s="27">
        <v>0</v>
      </c>
      <c r="J300" s="27">
        <v>15344</v>
      </c>
      <c r="K300" s="27">
        <v>743</v>
      </c>
      <c r="L300" s="27">
        <v>140</v>
      </c>
      <c r="M300" s="27">
        <v>16385</v>
      </c>
      <c r="N300" s="27">
        <v>37312.699999999997</v>
      </c>
      <c r="O300" s="27">
        <v>3260.9999999999995</v>
      </c>
      <c r="P300" s="46"/>
      <c r="Q300" s="29" t="s">
        <v>174</v>
      </c>
      <c r="R300" s="29" t="s">
        <v>177</v>
      </c>
      <c r="S300" s="29" t="s">
        <v>178</v>
      </c>
      <c r="U300" s="13">
        <v>16385</v>
      </c>
      <c r="V300" s="30">
        <v>0</v>
      </c>
    </row>
    <row r="301" spans="1:22" ht="14.4" x14ac:dyDescent="0.3">
      <c r="A301" s="25" t="s">
        <v>254</v>
      </c>
      <c r="B301" s="26">
        <v>83</v>
      </c>
      <c r="C301" s="25" t="s">
        <v>47</v>
      </c>
      <c r="D301" s="27">
        <v>64</v>
      </c>
      <c r="E301" s="27">
        <v>0</v>
      </c>
      <c r="F301" s="27">
        <v>0</v>
      </c>
      <c r="G301" s="27">
        <v>349</v>
      </c>
      <c r="H301" s="27">
        <v>99</v>
      </c>
      <c r="I301" s="27">
        <v>0</v>
      </c>
      <c r="J301" s="27">
        <v>1996</v>
      </c>
      <c r="K301" s="27">
        <v>113</v>
      </c>
      <c r="L301" s="27">
        <v>23</v>
      </c>
      <c r="M301" s="27">
        <v>2508</v>
      </c>
      <c r="N301" s="27">
        <v>6942</v>
      </c>
      <c r="O301" s="27">
        <v>800.80000000000007</v>
      </c>
      <c r="P301" s="46"/>
      <c r="Q301" s="29" t="s">
        <v>174</v>
      </c>
      <c r="R301" s="29" t="s">
        <v>14</v>
      </c>
      <c r="S301" s="29" t="s">
        <v>175</v>
      </c>
      <c r="U301" s="13">
        <v>2508</v>
      </c>
      <c r="V301" s="30">
        <v>0</v>
      </c>
    </row>
    <row r="302" spans="1:22" ht="14.4" x14ac:dyDescent="0.3">
      <c r="A302" s="25" t="s">
        <v>254</v>
      </c>
      <c r="B302" s="26">
        <v>83</v>
      </c>
      <c r="C302" s="25" t="s">
        <v>52</v>
      </c>
      <c r="D302" s="27">
        <v>57</v>
      </c>
      <c r="E302" s="27">
        <v>0</v>
      </c>
      <c r="F302" s="27">
        <v>8</v>
      </c>
      <c r="G302" s="27">
        <v>362</v>
      </c>
      <c r="H302" s="27">
        <v>171</v>
      </c>
      <c r="I302" s="27">
        <v>0</v>
      </c>
      <c r="J302" s="27">
        <v>1994</v>
      </c>
      <c r="K302" s="27">
        <v>128</v>
      </c>
      <c r="L302" s="27">
        <v>22</v>
      </c>
      <c r="M302" s="27">
        <v>2592</v>
      </c>
      <c r="N302" s="27">
        <v>10779.6</v>
      </c>
      <c r="O302" s="27">
        <v>618.80000000000007</v>
      </c>
      <c r="P302" s="46"/>
      <c r="Q302" s="29" t="s">
        <v>174</v>
      </c>
      <c r="R302" s="29" t="s">
        <v>14</v>
      </c>
      <c r="S302" s="29" t="s">
        <v>175</v>
      </c>
      <c r="U302" s="13">
        <v>2592</v>
      </c>
      <c r="V302" s="30">
        <v>0</v>
      </c>
    </row>
    <row r="303" spans="1:22" ht="14.4" x14ac:dyDescent="0.3">
      <c r="A303" s="25" t="s">
        <v>254</v>
      </c>
      <c r="B303" s="26">
        <v>83</v>
      </c>
      <c r="C303" s="25" t="s">
        <v>45</v>
      </c>
      <c r="D303" s="27">
        <v>137</v>
      </c>
      <c r="E303" s="27">
        <v>0</v>
      </c>
      <c r="F303" s="27">
        <v>8</v>
      </c>
      <c r="G303" s="27">
        <v>1461</v>
      </c>
      <c r="H303" s="27">
        <v>329</v>
      </c>
      <c r="I303" s="27">
        <v>0</v>
      </c>
      <c r="J303" s="27">
        <v>6240</v>
      </c>
      <c r="K303" s="27">
        <v>315</v>
      </c>
      <c r="L303" s="27">
        <v>35</v>
      </c>
      <c r="M303" s="27">
        <v>8175</v>
      </c>
      <c r="N303" s="27">
        <v>21196.3</v>
      </c>
      <c r="O303" s="27">
        <v>1629.7000000000003</v>
      </c>
      <c r="P303" s="46"/>
      <c r="Q303" s="29" t="s">
        <v>174</v>
      </c>
      <c r="R303" s="29" t="s">
        <v>14</v>
      </c>
      <c r="S303" s="29" t="s">
        <v>175</v>
      </c>
      <c r="U303" s="13">
        <v>8175</v>
      </c>
      <c r="V303" s="30">
        <v>0</v>
      </c>
    </row>
    <row r="304" spans="1:22" ht="14.4" x14ac:dyDescent="0.3">
      <c r="A304" s="25" t="s">
        <v>254</v>
      </c>
      <c r="B304" s="26">
        <v>90</v>
      </c>
      <c r="C304" s="25" t="s">
        <v>47</v>
      </c>
      <c r="D304" s="27">
        <v>4</v>
      </c>
      <c r="E304" s="27">
        <v>0</v>
      </c>
      <c r="F304" s="27">
        <v>2</v>
      </c>
      <c r="G304" s="27">
        <v>1022</v>
      </c>
      <c r="H304" s="27">
        <v>305</v>
      </c>
      <c r="I304" s="27">
        <v>0</v>
      </c>
      <c r="J304" s="27">
        <v>5416</v>
      </c>
      <c r="K304" s="27">
        <v>232</v>
      </c>
      <c r="L304" s="27">
        <v>49</v>
      </c>
      <c r="M304" s="27">
        <v>6749</v>
      </c>
      <c r="N304" s="27">
        <v>5001.5</v>
      </c>
      <c r="O304" s="27">
        <v>501.9</v>
      </c>
      <c r="P304" s="46"/>
      <c r="Q304" s="29" t="s">
        <v>174</v>
      </c>
      <c r="R304" s="29" t="s">
        <v>14</v>
      </c>
      <c r="S304" s="29" t="s">
        <v>175</v>
      </c>
      <c r="U304" s="13">
        <v>6749</v>
      </c>
      <c r="V304" s="30">
        <v>0</v>
      </c>
    </row>
    <row r="305" spans="1:22" ht="14.4" x14ac:dyDescent="0.3">
      <c r="A305" s="25" t="s">
        <v>254</v>
      </c>
      <c r="B305" s="26">
        <v>90</v>
      </c>
      <c r="C305" s="25" t="s">
        <v>45</v>
      </c>
      <c r="D305" s="27">
        <v>8</v>
      </c>
      <c r="E305" s="27">
        <v>0</v>
      </c>
      <c r="F305" s="27">
        <v>9</v>
      </c>
      <c r="G305" s="27">
        <v>5146</v>
      </c>
      <c r="H305" s="27">
        <v>1902</v>
      </c>
      <c r="I305" s="27">
        <v>1</v>
      </c>
      <c r="J305" s="27">
        <v>38335</v>
      </c>
      <c r="K305" s="27">
        <v>2006</v>
      </c>
      <c r="L305" s="27">
        <v>414</v>
      </c>
      <c r="M305" s="27">
        <v>45401</v>
      </c>
      <c r="N305" s="27">
        <v>63300.900000000009</v>
      </c>
      <c r="O305" s="27">
        <v>4776.0999999999995</v>
      </c>
      <c r="P305" s="46"/>
      <c r="Q305" s="29" t="s">
        <v>174</v>
      </c>
      <c r="R305" s="29" t="s">
        <v>14</v>
      </c>
      <c r="S305" s="29" t="s">
        <v>175</v>
      </c>
      <c r="U305" s="13">
        <v>45401</v>
      </c>
      <c r="V305" s="30">
        <v>0</v>
      </c>
    </row>
    <row r="306" spans="1:22" ht="14.4" x14ac:dyDescent="0.3">
      <c r="A306" s="25" t="s">
        <v>254</v>
      </c>
      <c r="B306" s="26">
        <v>96</v>
      </c>
      <c r="C306" s="25" t="s">
        <v>51</v>
      </c>
      <c r="D306" s="27">
        <v>0</v>
      </c>
      <c r="E306" s="27">
        <v>0</v>
      </c>
      <c r="F306" s="27">
        <v>0</v>
      </c>
      <c r="G306" s="27">
        <v>21</v>
      </c>
      <c r="H306" s="27">
        <v>1</v>
      </c>
      <c r="I306" s="27">
        <v>0</v>
      </c>
      <c r="J306" s="27">
        <v>2057</v>
      </c>
      <c r="K306" s="27">
        <v>149</v>
      </c>
      <c r="L306" s="27">
        <v>20</v>
      </c>
      <c r="M306" s="27">
        <v>2079</v>
      </c>
      <c r="N306" s="27">
        <v>12397.7</v>
      </c>
      <c r="O306" s="27">
        <v>970.8</v>
      </c>
      <c r="P306" s="46"/>
      <c r="Q306" s="29" t="s">
        <v>174</v>
      </c>
      <c r="R306" s="29" t="s">
        <v>177</v>
      </c>
      <c r="S306" s="29" t="s">
        <v>178</v>
      </c>
      <c r="U306" s="13">
        <v>2079</v>
      </c>
      <c r="V306" s="30">
        <v>0</v>
      </c>
    </row>
    <row r="307" spans="1:22" ht="14.4" x14ac:dyDescent="0.3">
      <c r="A307" s="25" t="s">
        <v>254</v>
      </c>
      <c r="B307" s="26">
        <v>96</v>
      </c>
      <c r="C307" s="25" t="s">
        <v>49</v>
      </c>
      <c r="D307" s="27">
        <v>2</v>
      </c>
      <c r="E307" s="27">
        <v>0</v>
      </c>
      <c r="F307" s="27">
        <v>0</v>
      </c>
      <c r="G307" s="27">
        <v>785</v>
      </c>
      <c r="H307" s="27">
        <v>79</v>
      </c>
      <c r="I307" s="27">
        <v>0</v>
      </c>
      <c r="J307" s="27">
        <v>25461</v>
      </c>
      <c r="K307" s="27">
        <v>1339</v>
      </c>
      <c r="L307" s="27">
        <v>326</v>
      </c>
      <c r="M307" s="27">
        <v>26327</v>
      </c>
      <c r="N307" s="27">
        <v>22534.5</v>
      </c>
      <c r="O307" s="27">
        <v>2774.1</v>
      </c>
      <c r="P307" s="46"/>
      <c r="Q307" s="29" t="s">
        <v>174</v>
      </c>
      <c r="R307" s="29" t="s">
        <v>177</v>
      </c>
      <c r="S307" s="29" t="s">
        <v>178</v>
      </c>
      <c r="U307" s="13">
        <v>26327</v>
      </c>
      <c r="V307" s="30">
        <v>0</v>
      </c>
    </row>
    <row r="308" spans="1:22" ht="14.4" x14ac:dyDescent="0.3">
      <c r="A308" s="25" t="s">
        <v>254</v>
      </c>
      <c r="B308" s="26">
        <v>104</v>
      </c>
      <c r="C308" s="25" t="s">
        <v>49</v>
      </c>
      <c r="D308" s="27">
        <v>1</v>
      </c>
      <c r="E308" s="27">
        <v>0</v>
      </c>
      <c r="F308" s="27">
        <v>1</v>
      </c>
      <c r="G308" s="27">
        <v>21</v>
      </c>
      <c r="H308" s="27">
        <v>0</v>
      </c>
      <c r="I308" s="27">
        <v>0</v>
      </c>
      <c r="J308" s="27">
        <v>10334</v>
      </c>
      <c r="K308" s="27">
        <v>381</v>
      </c>
      <c r="L308" s="27">
        <v>101</v>
      </c>
      <c r="M308" s="27">
        <v>10357</v>
      </c>
      <c r="N308" s="27">
        <v>13525.199999999999</v>
      </c>
      <c r="O308" s="27">
        <v>1648.3999999999999</v>
      </c>
      <c r="P308" s="46"/>
      <c r="Q308" s="29" t="s">
        <v>174</v>
      </c>
      <c r="R308" s="29" t="s">
        <v>177</v>
      </c>
      <c r="S308" s="29" t="s">
        <v>178</v>
      </c>
      <c r="U308" s="13">
        <v>10357</v>
      </c>
      <c r="V308" s="30">
        <v>0</v>
      </c>
    </row>
    <row r="309" spans="1:22" ht="14.4" x14ac:dyDescent="0.3">
      <c r="A309" s="25" t="s">
        <v>254</v>
      </c>
      <c r="B309" s="26">
        <v>106</v>
      </c>
      <c r="C309" s="25" t="s">
        <v>47</v>
      </c>
      <c r="D309" s="27">
        <v>4</v>
      </c>
      <c r="E309" s="27">
        <v>0</v>
      </c>
      <c r="F309" s="27">
        <v>1</v>
      </c>
      <c r="G309" s="27">
        <v>762</v>
      </c>
      <c r="H309" s="27">
        <v>266</v>
      </c>
      <c r="I309" s="27">
        <v>0</v>
      </c>
      <c r="J309" s="27">
        <v>4368</v>
      </c>
      <c r="K309" s="27">
        <v>191</v>
      </c>
      <c r="L309" s="27">
        <v>41</v>
      </c>
      <c r="M309" s="27">
        <v>5401</v>
      </c>
      <c r="N309" s="27">
        <v>4626.2</v>
      </c>
      <c r="O309" s="27">
        <v>254.79999999999998</v>
      </c>
      <c r="P309" s="46"/>
      <c r="Q309" s="29" t="s">
        <v>174</v>
      </c>
      <c r="R309" s="29" t="s">
        <v>14</v>
      </c>
      <c r="S309" s="29" t="s">
        <v>175</v>
      </c>
      <c r="U309" s="13">
        <v>5401</v>
      </c>
      <c r="V309" s="30">
        <v>0</v>
      </c>
    </row>
    <row r="310" spans="1:22" ht="14.4" x14ac:dyDescent="0.3">
      <c r="A310" s="25" t="s">
        <v>254</v>
      </c>
      <c r="B310" s="26">
        <v>106</v>
      </c>
      <c r="C310" s="25" t="s">
        <v>52</v>
      </c>
      <c r="D310" s="27">
        <v>3</v>
      </c>
      <c r="E310" s="27">
        <v>0</v>
      </c>
      <c r="F310" s="27">
        <v>3</v>
      </c>
      <c r="G310" s="27">
        <v>748</v>
      </c>
      <c r="H310" s="27">
        <v>266</v>
      </c>
      <c r="I310" s="27">
        <v>0</v>
      </c>
      <c r="J310" s="27">
        <v>3871</v>
      </c>
      <c r="K310" s="27">
        <v>294</v>
      </c>
      <c r="L310" s="27">
        <v>64</v>
      </c>
      <c r="M310" s="27">
        <v>4891</v>
      </c>
      <c r="N310" s="27">
        <v>6313.2000000000007</v>
      </c>
      <c r="O310" s="27">
        <v>632.79999999999995</v>
      </c>
      <c r="P310" s="46"/>
      <c r="Q310" s="29" t="s">
        <v>174</v>
      </c>
      <c r="R310" s="29" t="s">
        <v>14</v>
      </c>
      <c r="S310" s="29" t="s">
        <v>175</v>
      </c>
      <c r="U310" s="13">
        <v>4891</v>
      </c>
      <c r="V310" s="30">
        <v>0</v>
      </c>
    </row>
    <row r="311" spans="1:22" ht="14.4" x14ac:dyDescent="0.3">
      <c r="A311" s="25" t="s">
        <v>254</v>
      </c>
      <c r="B311" s="26">
        <v>106</v>
      </c>
      <c r="C311" s="25" t="s">
        <v>45</v>
      </c>
      <c r="D311" s="27">
        <v>26</v>
      </c>
      <c r="E311" s="27">
        <v>0</v>
      </c>
      <c r="F311" s="27">
        <v>8</v>
      </c>
      <c r="G311" s="27">
        <v>3242</v>
      </c>
      <c r="H311" s="27">
        <v>1369</v>
      </c>
      <c r="I311" s="27">
        <v>0</v>
      </c>
      <c r="J311" s="27">
        <v>23809</v>
      </c>
      <c r="K311" s="27">
        <v>980</v>
      </c>
      <c r="L311" s="27">
        <v>290</v>
      </c>
      <c r="M311" s="27">
        <v>28454</v>
      </c>
      <c r="N311" s="27">
        <v>33953.499999999993</v>
      </c>
      <c r="O311" s="27">
        <v>2790.4000000000005</v>
      </c>
      <c r="P311" s="46"/>
      <c r="Q311" s="29" t="s">
        <v>174</v>
      </c>
      <c r="R311" s="29" t="s">
        <v>14</v>
      </c>
      <c r="S311" s="29" t="s">
        <v>175</v>
      </c>
      <c r="U311" s="13">
        <v>28454</v>
      </c>
      <c r="V311" s="30">
        <v>0</v>
      </c>
    </row>
    <row r="312" spans="1:22" ht="14.4" x14ac:dyDescent="0.3">
      <c r="A312" s="25" t="s">
        <v>254</v>
      </c>
      <c r="B312" s="26">
        <v>108</v>
      </c>
      <c r="C312" s="25" t="s">
        <v>51</v>
      </c>
      <c r="D312" s="27">
        <v>0</v>
      </c>
      <c r="E312" s="27">
        <v>0</v>
      </c>
      <c r="F312" s="27">
        <v>0</v>
      </c>
      <c r="G312" s="27">
        <v>78</v>
      </c>
      <c r="H312" s="27">
        <v>0</v>
      </c>
      <c r="I312" s="27">
        <v>0</v>
      </c>
      <c r="J312" s="27">
        <v>1269</v>
      </c>
      <c r="K312" s="27">
        <v>102</v>
      </c>
      <c r="L312" s="27">
        <v>2</v>
      </c>
      <c r="M312" s="27">
        <v>1347</v>
      </c>
      <c r="N312" s="27">
        <v>5392.3</v>
      </c>
      <c r="O312" s="27">
        <v>267.39999999999998</v>
      </c>
      <c r="P312" s="46"/>
      <c r="Q312" s="29" t="s">
        <v>174</v>
      </c>
      <c r="R312" s="29" t="s">
        <v>177</v>
      </c>
      <c r="S312" s="29" t="s">
        <v>178</v>
      </c>
      <c r="U312" s="13">
        <v>1347</v>
      </c>
      <c r="V312" s="30">
        <v>0</v>
      </c>
    </row>
    <row r="313" spans="1:22" ht="14.4" x14ac:dyDescent="0.3">
      <c r="A313" s="25" t="s">
        <v>254</v>
      </c>
      <c r="B313" s="26">
        <v>108</v>
      </c>
      <c r="C313" s="25" t="s">
        <v>54</v>
      </c>
      <c r="D313" s="27">
        <v>0</v>
      </c>
      <c r="E313" s="27">
        <v>0</v>
      </c>
      <c r="F313" s="27">
        <v>0</v>
      </c>
      <c r="G313" s="27">
        <v>52</v>
      </c>
      <c r="H313" s="27">
        <v>1</v>
      </c>
      <c r="I313" s="27">
        <v>0</v>
      </c>
      <c r="J313" s="27">
        <v>1313</v>
      </c>
      <c r="K313" s="27">
        <v>78</v>
      </c>
      <c r="L313" s="27">
        <v>7</v>
      </c>
      <c r="M313" s="27">
        <v>1366</v>
      </c>
      <c r="N313" s="27">
        <v>14784</v>
      </c>
      <c r="O313" s="27">
        <v>692.59999999999991</v>
      </c>
      <c r="P313" s="46"/>
      <c r="Q313" s="29" t="s">
        <v>174</v>
      </c>
      <c r="R313" s="29" t="s">
        <v>177</v>
      </c>
      <c r="S313" s="29" t="s">
        <v>178</v>
      </c>
      <c r="U313" s="13">
        <v>1366</v>
      </c>
      <c r="V313" s="30">
        <v>0</v>
      </c>
    </row>
    <row r="314" spans="1:22" ht="14.4" x14ac:dyDescent="0.3">
      <c r="A314" s="25" t="s">
        <v>254</v>
      </c>
      <c r="B314" s="26">
        <v>108</v>
      </c>
      <c r="C314" s="25" t="s">
        <v>49</v>
      </c>
      <c r="D314" s="27">
        <v>0</v>
      </c>
      <c r="E314" s="27">
        <v>0</v>
      </c>
      <c r="F314" s="27">
        <v>0</v>
      </c>
      <c r="G314" s="27">
        <v>16</v>
      </c>
      <c r="H314" s="27">
        <v>0</v>
      </c>
      <c r="I314" s="27">
        <v>0</v>
      </c>
      <c r="J314" s="27">
        <v>342</v>
      </c>
      <c r="K314" s="27">
        <v>25</v>
      </c>
      <c r="L314" s="27">
        <v>2</v>
      </c>
      <c r="M314" s="27">
        <v>358</v>
      </c>
      <c r="N314" s="27">
        <v>2000.0000000000002</v>
      </c>
      <c r="O314" s="27">
        <v>253.19999999999996</v>
      </c>
      <c r="P314" s="46"/>
      <c r="Q314" s="29" t="s">
        <v>174</v>
      </c>
      <c r="R314" s="29" t="s">
        <v>177</v>
      </c>
      <c r="S314" s="29" t="s">
        <v>178</v>
      </c>
      <c r="U314" s="13">
        <v>358</v>
      </c>
      <c r="V314" s="30">
        <v>0</v>
      </c>
    </row>
    <row r="315" spans="1:22" ht="14.4" x14ac:dyDescent="0.3">
      <c r="A315" s="25" t="s">
        <v>254</v>
      </c>
      <c r="B315" s="26">
        <v>108</v>
      </c>
      <c r="C315" s="25" t="s">
        <v>45</v>
      </c>
      <c r="D315" s="27">
        <v>0</v>
      </c>
      <c r="E315" s="27">
        <v>0</v>
      </c>
      <c r="F315" s="27">
        <v>0</v>
      </c>
      <c r="G315" s="27">
        <v>162</v>
      </c>
      <c r="H315" s="27">
        <v>0</v>
      </c>
      <c r="I315" s="27">
        <v>0</v>
      </c>
      <c r="J315" s="27">
        <v>1664</v>
      </c>
      <c r="K315" s="27">
        <v>70</v>
      </c>
      <c r="L315" s="27">
        <v>3</v>
      </c>
      <c r="M315" s="27">
        <v>1826</v>
      </c>
      <c r="N315" s="27">
        <v>9628.4000000000015</v>
      </c>
      <c r="O315" s="27">
        <v>894.69999999999993</v>
      </c>
      <c r="P315" s="46"/>
      <c r="Q315" s="29" t="s">
        <v>174</v>
      </c>
      <c r="R315" s="29" t="s">
        <v>177</v>
      </c>
      <c r="S315" s="29" t="s">
        <v>178</v>
      </c>
      <c r="U315" s="13">
        <v>1826</v>
      </c>
      <c r="V315" s="30">
        <v>0</v>
      </c>
    </row>
    <row r="316" spans="1:22" ht="14.4" x14ac:dyDescent="0.3">
      <c r="A316" s="25" t="s">
        <v>254</v>
      </c>
      <c r="B316" s="26">
        <v>108</v>
      </c>
      <c r="C316" s="25" t="s">
        <v>48</v>
      </c>
      <c r="D316" s="27">
        <v>0</v>
      </c>
      <c r="E316" s="27">
        <v>0</v>
      </c>
      <c r="F316" s="27">
        <v>0</v>
      </c>
      <c r="G316" s="27">
        <v>147</v>
      </c>
      <c r="H316" s="27">
        <v>0</v>
      </c>
      <c r="I316" s="27">
        <v>0</v>
      </c>
      <c r="J316" s="27">
        <v>2087</v>
      </c>
      <c r="K316" s="27">
        <v>135</v>
      </c>
      <c r="L316" s="27">
        <v>12</v>
      </c>
      <c r="M316" s="27">
        <v>2234</v>
      </c>
      <c r="N316" s="27">
        <v>10388.700000000001</v>
      </c>
      <c r="O316" s="27">
        <v>742.1</v>
      </c>
      <c r="P316" s="46"/>
      <c r="Q316" s="29" t="s">
        <v>174</v>
      </c>
      <c r="R316" s="29" t="s">
        <v>177</v>
      </c>
      <c r="S316" s="29" t="s">
        <v>178</v>
      </c>
      <c r="U316" s="13">
        <v>2234</v>
      </c>
      <c r="V316" s="30">
        <v>0</v>
      </c>
    </row>
    <row r="317" spans="1:22" ht="14.4" x14ac:dyDescent="0.3">
      <c r="A317" s="25" t="s">
        <v>254</v>
      </c>
      <c r="B317" s="26">
        <v>112</v>
      </c>
      <c r="C317" s="25" t="s">
        <v>51</v>
      </c>
      <c r="D317" s="27">
        <v>1</v>
      </c>
      <c r="E317" s="27">
        <v>0</v>
      </c>
      <c r="F317" s="27">
        <v>0</v>
      </c>
      <c r="G317" s="27">
        <v>6</v>
      </c>
      <c r="H317" s="27">
        <v>7</v>
      </c>
      <c r="I317" s="27">
        <v>0</v>
      </c>
      <c r="J317" s="27">
        <v>18198</v>
      </c>
      <c r="K317" s="27">
        <v>1105</v>
      </c>
      <c r="L317" s="27">
        <v>112</v>
      </c>
      <c r="M317" s="27">
        <v>18212</v>
      </c>
      <c r="N317" s="27">
        <v>21193.599999999999</v>
      </c>
      <c r="O317" s="27">
        <v>1658.7999999999997</v>
      </c>
      <c r="P317" s="46"/>
      <c r="Q317" s="29" t="s">
        <v>174</v>
      </c>
      <c r="R317" s="29" t="s">
        <v>177</v>
      </c>
      <c r="S317" s="29" t="s">
        <v>178</v>
      </c>
      <c r="U317" s="13">
        <v>18212</v>
      </c>
      <c r="V317" s="30">
        <v>0</v>
      </c>
    </row>
    <row r="318" spans="1:22" ht="14.4" x14ac:dyDescent="0.3">
      <c r="A318" s="25" t="s">
        <v>254</v>
      </c>
      <c r="B318" s="26">
        <v>112</v>
      </c>
      <c r="C318" s="25" t="s">
        <v>54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1752</v>
      </c>
      <c r="K318" s="27">
        <v>79</v>
      </c>
      <c r="L318" s="27">
        <v>14</v>
      </c>
      <c r="M318" s="27">
        <v>1752</v>
      </c>
      <c r="N318" s="27">
        <v>2545.5</v>
      </c>
      <c r="O318" s="27">
        <v>83.2</v>
      </c>
      <c r="P318" s="46"/>
      <c r="Q318" s="29" t="s">
        <v>174</v>
      </c>
      <c r="R318" s="29" t="s">
        <v>177</v>
      </c>
      <c r="S318" s="29" t="s">
        <v>178</v>
      </c>
      <c r="U318" s="13">
        <v>1752</v>
      </c>
      <c r="V318" s="30">
        <v>0</v>
      </c>
    </row>
    <row r="319" spans="1:22" ht="14.4" x14ac:dyDescent="0.3">
      <c r="A319" s="25" t="s">
        <v>254</v>
      </c>
      <c r="B319" s="26">
        <v>112</v>
      </c>
      <c r="C319" s="25" t="s">
        <v>49</v>
      </c>
      <c r="D319" s="27">
        <v>0</v>
      </c>
      <c r="E319" s="27">
        <v>0</v>
      </c>
      <c r="F319" s="27">
        <v>0</v>
      </c>
      <c r="G319" s="27">
        <v>4</v>
      </c>
      <c r="H319" s="27">
        <v>5</v>
      </c>
      <c r="I319" s="27">
        <v>0</v>
      </c>
      <c r="J319" s="27">
        <v>37069</v>
      </c>
      <c r="K319" s="27">
        <v>1903</v>
      </c>
      <c r="L319" s="27">
        <v>490</v>
      </c>
      <c r="M319" s="27">
        <v>37078</v>
      </c>
      <c r="N319" s="27">
        <v>21555.599999999999</v>
      </c>
      <c r="O319" s="27">
        <v>1622.3999999999999</v>
      </c>
      <c r="P319" s="46"/>
      <c r="Q319" s="29" t="s">
        <v>174</v>
      </c>
      <c r="R319" s="29" t="s">
        <v>177</v>
      </c>
      <c r="S319" s="29" t="s">
        <v>178</v>
      </c>
      <c r="U319" s="13">
        <v>37078</v>
      </c>
      <c r="V319" s="30">
        <v>0</v>
      </c>
    </row>
    <row r="320" spans="1:22" ht="14.4" x14ac:dyDescent="0.3">
      <c r="A320" s="25" t="s">
        <v>254</v>
      </c>
      <c r="B320" s="26">
        <v>120</v>
      </c>
      <c r="C320" s="26" t="s">
        <v>49</v>
      </c>
      <c r="D320" s="27">
        <v>0</v>
      </c>
      <c r="E320" s="27">
        <v>0</v>
      </c>
      <c r="F320" s="27">
        <v>0</v>
      </c>
      <c r="G320" s="27">
        <v>6</v>
      </c>
      <c r="H320" s="27">
        <v>4</v>
      </c>
      <c r="I320" s="27">
        <v>0</v>
      </c>
      <c r="J320" s="27">
        <v>2781</v>
      </c>
      <c r="K320" s="27">
        <v>110</v>
      </c>
      <c r="L320" s="27">
        <v>93</v>
      </c>
      <c r="M320" s="27">
        <v>2791</v>
      </c>
      <c r="N320" s="27">
        <v>5699.1999999999989</v>
      </c>
      <c r="O320" s="27">
        <v>609.30000000000007</v>
      </c>
      <c r="P320" s="46"/>
      <c r="Q320" s="29" t="s">
        <v>174</v>
      </c>
      <c r="R320" s="29" t="s">
        <v>177</v>
      </c>
      <c r="S320" s="29" t="s">
        <v>178</v>
      </c>
      <c r="U320" s="13">
        <v>2791</v>
      </c>
      <c r="V320" s="30">
        <v>0</v>
      </c>
    </row>
    <row r="321" spans="1:22" ht="14.4" x14ac:dyDescent="0.3">
      <c r="A321" s="25" t="s">
        <v>254</v>
      </c>
      <c r="B321" s="26">
        <v>122</v>
      </c>
      <c r="C321" s="25" t="s">
        <v>47</v>
      </c>
      <c r="D321" s="27">
        <v>1</v>
      </c>
      <c r="E321" s="27">
        <v>0</v>
      </c>
      <c r="F321" s="27">
        <v>1</v>
      </c>
      <c r="G321" s="27">
        <v>71</v>
      </c>
      <c r="H321" s="27">
        <v>12</v>
      </c>
      <c r="I321" s="27">
        <v>0</v>
      </c>
      <c r="J321" s="27">
        <v>261</v>
      </c>
      <c r="K321" s="27">
        <v>10</v>
      </c>
      <c r="L321" s="27">
        <v>4</v>
      </c>
      <c r="M321" s="27">
        <v>346</v>
      </c>
      <c r="N321" s="27">
        <v>2074.6</v>
      </c>
      <c r="O321" s="27">
        <v>104.19999999999999</v>
      </c>
      <c r="P321" s="46"/>
      <c r="Q321" s="29" t="s">
        <v>174</v>
      </c>
      <c r="R321" s="29" t="s">
        <v>14</v>
      </c>
      <c r="S321" s="29" t="s">
        <v>175</v>
      </c>
      <c r="U321" s="13">
        <v>346</v>
      </c>
      <c r="V321" s="30">
        <v>0</v>
      </c>
    </row>
    <row r="322" spans="1:22" ht="14.4" x14ac:dyDescent="0.3">
      <c r="A322" s="25" t="s">
        <v>254</v>
      </c>
      <c r="B322" s="26">
        <v>122</v>
      </c>
      <c r="C322" s="25" t="s">
        <v>45</v>
      </c>
      <c r="D322" s="27">
        <v>15</v>
      </c>
      <c r="E322" s="27">
        <v>0</v>
      </c>
      <c r="F322" s="27">
        <v>8</v>
      </c>
      <c r="G322" s="27">
        <v>2408</v>
      </c>
      <c r="H322" s="27">
        <v>305</v>
      </c>
      <c r="I322" s="27">
        <v>0</v>
      </c>
      <c r="J322" s="27">
        <v>8927</v>
      </c>
      <c r="K322" s="27">
        <v>499</v>
      </c>
      <c r="L322" s="27">
        <v>124</v>
      </c>
      <c r="M322" s="27">
        <v>11663</v>
      </c>
      <c r="N322" s="27">
        <v>28906.799999999999</v>
      </c>
      <c r="O322" s="27">
        <v>2386</v>
      </c>
      <c r="P322" s="46"/>
      <c r="Q322" s="29" t="s">
        <v>174</v>
      </c>
      <c r="R322" s="29" t="s">
        <v>14</v>
      </c>
      <c r="S322" s="29" t="s">
        <v>175</v>
      </c>
      <c r="U322" s="13">
        <v>11663</v>
      </c>
      <c r="V322" s="30">
        <v>0</v>
      </c>
    </row>
    <row r="323" spans="1:22" ht="14.4" x14ac:dyDescent="0.3">
      <c r="A323" s="25" t="s">
        <v>254</v>
      </c>
      <c r="B323" s="26">
        <v>128</v>
      </c>
      <c r="C323" s="25" t="s">
        <v>49</v>
      </c>
      <c r="D323" s="27">
        <v>1</v>
      </c>
      <c r="E323" s="27">
        <v>0</v>
      </c>
      <c r="F323" s="27">
        <v>0</v>
      </c>
      <c r="G323" s="27">
        <v>1</v>
      </c>
      <c r="H323" s="27">
        <v>1</v>
      </c>
      <c r="I323" s="27">
        <v>0</v>
      </c>
      <c r="J323" s="27">
        <v>5477</v>
      </c>
      <c r="K323" s="27">
        <v>286</v>
      </c>
      <c r="L323" s="27">
        <v>135</v>
      </c>
      <c r="M323" s="27">
        <v>5480</v>
      </c>
      <c r="N323" s="27">
        <v>8091.1999999999989</v>
      </c>
      <c r="O323" s="27">
        <v>718.50000000000011</v>
      </c>
      <c r="P323" s="46"/>
      <c r="Q323" s="29" t="s">
        <v>174</v>
      </c>
      <c r="R323" s="29" t="s">
        <v>177</v>
      </c>
      <c r="S323" s="29" t="s">
        <v>178</v>
      </c>
      <c r="U323" s="13">
        <v>5480</v>
      </c>
      <c r="V323" s="30">
        <v>0</v>
      </c>
    </row>
    <row r="324" spans="1:22" ht="14.4" x14ac:dyDescent="0.3">
      <c r="A324" s="25" t="s">
        <v>254</v>
      </c>
      <c r="B324" s="26">
        <v>136</v>
      </c>
      <c r="C324" s="25" t="s">
        <v>51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537</v>
      </c>
      <c r="K324" s="27">
        <v>58</v>
      </c>
      <c r="L324" s="27">
        <v>5</v>
      </c>
      <c r="M324" s="27">
        <v>537</v>
      </c>
      <c r="N324" s="27">
        <v>3584.6</v>
      </c>
      <c r="O324" s="27">
        <v>446.7000000000001</v>
      </c>
      <c r="P324" s="46"/>
      <c r="Q324" s="29" t="s">
        <v>174</v>
      </c>
      <c r="R324" s="29" t="s">
        <v>177</v>
      </c>
      <c r="S324" s="29" t="s">
        <v>178</v>
      </c>
      <c r="U324" s="13">
        <v>537</v>
      </c>
      <c r="V324" s="30">
        <v>0</v>
      </c>
    </row>
    <row r="325" spans="1:22" ht="14.4" x14ac:dyDescent="0.3">
      <c r="A325" s="25" t="s">
        <v>254</v>
      </c>
      <c r="B325" s="26">
        <v>136</v>
      </c>
      <c r="C325" s="25" t="s">
        <v>54</v>
      </c>
      <c r="D325" s="27">
        <v>0</v>
      </c>
      <c r="E325" s="27">
        <v>0</v>
      </c>
      <c r="F325" s="27">
        <v>1</v>
      </c>
      <c r="G325" s="27">
        <v>10</v>
      </c>
      <c r="H325" s="27">
        <v>1</v>
      </c>
      <c r="I325" s="27">
        <v>0</v>
      </c>
      <c r="J325" s="27">
        <v>5178</v>
      </c>
      <c r="K325" s="27">
        <v>373</v>
      </c>
      <c r="L325" s="27">
        <v>20</v>
      </c>
      <c r="M325" s="27">
        <v>5190</v>
      </c>
      <c r="N325" s="27">
        <v>14303.099999999999</v>
      </c>
      <c r="O325" s="27">
        <v>888.80000000000007</v>
      </c>
      <c r="P325" s="46"/>
      <c r="Q325" s="29" t="s">
        <v>174</v>
      </c>
      <c r="R325" s="29" t="s">
        <v>177</v>
      </c>
      <c r="S325" s="29" t="s">
        <v>178</v>
      </c>
      <c r="U325" s="13">
        <v>5190</v>
      </c>
      <c r="V325" s="30">
        <v>0</v>
      </c>
    </row>
    <row r="326" spans="1:22" ht="14.4" x14ac:dyDescent="0.3">
      <c r="A326" s="25" t="s">
        <v>254</v>
      </c>
      <c r="B326" s="26">
        <v>136</v>
      </c>
      <c r="C326" s="25" t="s">
        <v>49</v>
      </c>
      <c r="D326" s="27">
        <v>2</v>
      </c>
      <c r="E326" s="27">
        <v>0</v>
      </c>
      <c r="F326" s="27">
        <v>2</v>
      </c>
      <c r="G326" s="27">
        <v>20</v>
      </c>
      <c r="H326" s="27">
        <v>2</v>
      </c>
      <c r="I326" s="27">
        <v>0</v>
      </c>
      <c r="J326" s="27">
        <v>12801</v>
      </c>
      <c r="K326" s="27">
        <v>783</v>
      </c>
      <c r="L326" s="27">
        <v>139</v>
      </c>
      <c r="M326" s="27">
        <v>12827</v>
      </c>
      <c r="N326" s="27">
        <v>20910.600000000002</v>
      </c>
      <c r="O326" s="27">
        <v>1372.7999999999997</v>
      </c>
      <c r="P326" s="46"/>
      <c r="Q326" s="29" t="s">
        <v>174</v>
      </c>
      <c r="R326" s="29" t="s">
        <v>177</v>
      </c>
      <c r="S326" s="29" t="s">
        <v>178</v>
      </c>
      <c r="U326" s="13">
        <v>12827</v>
      </c>
      <c r="V326" s="30">
        <v>0</v>
      </c>
    </row>
    <row r="327" spans="1:22" ht="14.4" x14ac:dyDescent="0.3">
      <c r="A327" s="25" t="s">
        <v>254</v>
      </c>
      <c r="B327" s="26">
        <v>138</v>
      </c>
      <c r="C327" s="25" t="s">
        <v>47</v>
      </c>
      <c r="D327" s="27">
        <v>0</v>
      </c>
      <c r="E327" s="27">
        <v>0</v>
      </c>
      <c r="F327" s="27">
        <v>0</v>
      </c>
      <c r="G327" s="27">
        <v>461</v>
      </c>
      <c r="H327" s="27">
        <v>96</v>
      </c>
      <c r="I327" s="27">
        <v>0</v>
      </c>
      <c r="J327" s="27">
        <v>3392</v>
      </c>
      <c r="K327" s="27">
        <v>166</v>
      </c>
      <c r="L327" s="27">
        <v>38</v>
      </c>
      <c r="M327" s="27">
        <v>3949</v>
      </c>
      <c r="N327" s="27">
        <v>3163.6000000000004</v>
      </c>
      <c r="O327" s="27">
        <v>195.79999999999995</v>
      </c>
      <c r="P327" s="46"/>
      <c r="Q327" s="29" t="s">
        <v>174</v>
      </c>
      <c r="R327" s="29" t="s">
        <v>14</v>
      </c>
      <c r="S327" s="29" t="s">
        <v>175</v>
      </c>
      <c r="U327" s="13">
        <v>3949</v>
      </c>
      <c r="V327" s="30">
        <v>0</v>
      </c>
    </row>
    <row r="328" spans="1:22" ht="14.4" x14ac:dyDescent="0.3">
      <c r="A328" s="25" t="s">
        <v>254</v>
      </c>
      <c r="B328" s="26">
        <v>138</v>
      </c>
      <c r="C328" s="25" t="s">
        <v>52</v>
      </c>
      <c r="D328" s="27">
        <v>0</v>
      </c>
      <c r="E328" s="27">
        <v>0</v>
      </c>
      <c r="F328" s="27">
        <v>0</v>
      </c>
      <c r="G328" s="27">
        <v>161</v>
      </c>
      <c r="H328" s="27">
        <v>37</v>
      </c>
      <c r="I328" s="27">
        <v>0</v>
      </c>
      <c r="J328" s="27">
        <v>1298</v>
      </c>
      <c r="K328" s="27">
        <v>119</v>
      </c>
      <c r="L328" s="27">
        <v>14</v>
      </c>
      <c r="M328" s="27">
        <v>1496</v>
      </c>
      <c r="N328" s="27">
        <v>5239.3999999999996</v>
      </c>
      <c r="O328" s="27">
        <v>241.00000000000003</v>
      </c>
      <c r="P328" s="46"/>
      <c r="Q328" s="29" t="s">
        <v>174</v>
      </c>
      <c r="R328" s="29" t="s">
        <v>14</v>
      </c>
      <c r="S328" s="29" t="s">
        <v>175</v>
      </c>
      <c r="U328" s="13">
        <v>1496</v>
      </c>
      <c r="V328" s="30">
        <v>0</v>
      </c>
    </row>
    <row r="329" spans="1:22" ht="14.4" x14ac:dyDescent="0.3">
      <c r="A329" s="25" t="s">
        <v>254</v>
      </c>
      <c r="B329" s="26">
        <v>138</v>
      </c>
      <c r="C329" s="25" t="s">
        <v>45</v>
      </c>
      <c r="D329" s="27">
        <v>30</v>
      </c>
      <c r="E329" s="27">
        <v>0</v>
      </c>
      <c r="F329" s="27">
        <v>6</v>
      </c>
      <c r="G329" s="27">
        <v>2216</v>
      </c>
      <c r="H329" s="27">
        <v>701</v>
      </c>
      <c r="I329" s="27">
        <v>0</v>
      </c>
      <c r="J329" s="27">
        <v>19312</v>
      </c>
      <c r="K329" s="27">
        <v>849</v>
      </c>
      <c r="L329" s="27">
        <v>193</v>
      </c>
      <c r="M329" s="27">
        <v>22265</v>
      </c>
      <c r="N329" s="27">
        <v>59772.000000000007</v>
      </c>
      <c r="O329" s="27">
        <v>3885.7999999999997</v>
      </c>
      <c r="P329" s="46"/>
      <c r="Q329" s="29" t="s">
        <v>174</v>
      </c>
      <c r="R329" s="29" t="s">
        <v>14</v>
      </c>
      <c r="S329" s="29" t="s">
        <v>175</v>
      </c>
      <c r="U329" s="13">
        <v>22265</v>
      </c>
      <c r="V329" s="30">
        <v>0</v>
      </c>
    </row>
    <row r="330" spans="1:22" s="41" customFormat="1" ht="14.4" x14ac:dyDescent="0.3">
      <c r="A330" s="25" t="s">
        <v>254</v>
      </c>
      <c r="B330" s="26">
        <v>138</v>
      </c>
      <c r="C330" s="25" t="s">
        <v>53</v>
      </c>
      <c r="D330" s="27">
        <v>0</v>
      </c>
      <c r="E330" s="27">
        <v>0</v>
      </c>
      <c r="F330" s="27">
        <v>0</v>
      </c>
      <c r="G330" s="27">
        <v>32</v>
      </c>
      <c r="H330" s="27">
        <v>19</v>
      </c>
      <c r="I330" s="27">
        <v>0</v>
      </c>
      <c r="J330" s="27">
        <v>708</v>
      </c>
      <c r="K330" s="27">
        <v>107</v>
      </c>
      <c r="L330" s="27">
        <v>9</v>
      </c>
      <c r="M330" s="27">
        <v>759</v>
      </c>
      <c r="N330" s="27">
        <v>3007.6</v>
      </c>
      <c r="O330" s="27">
        <v>409.00000000000006</v>
      </c>
      <c r="P330" s="47"/>
      <c r="Q330" s="29" t="s">
        <v>174</v>
      </c>
      <c r="R330" s="29" t="s">
        <v>14</v>
      </c>
      <c r="S330" s="29" t="s">
        <v>175</v>
      </c>
      <c r="U330" s="13">
        <v>759</v>
      </c>
      <c r="V330" s="30">
        <v>0</v>
      </c>
    </row>
    <row r="331" spans="1:22" ht="14.4" x14ac:dyDescent="0.3">
      <c r="A331" s="25" t="s">
        <v>254</v>
      </c>
      <c r="B331" s="26">
        <v>140</v>
      </c>
      <c r="C331" s="25" t="s">
        <v>51</v>
      </c>
      <c r="D331" s="27">
        <v>0</v>
      </c>
      <c r="E331" s="27">
        <v>0</v>
      </c>
      <c r="F331" s="27">
        <v>0</v>
      </c>
      <c r="G331" s="27">
        <v>7</v>
      </c>
      <c r="H331" s="27">
        <v>1</v>
      </c>
      <c r="I331" s="27">
        <v>0</v>
      </c>
      <c r="J331" s="27">
        <v>6499.5029308323556</v>
      </c>
      <c r="K331" s="27">
        <v>345</v>
      </c>
      <c r="L331" s="27">
        <v>32</v>
      </c>
      <c r="M331" s="27">
        <v>6508</v>
      </c>
      <c r="N331" s="27">
        <v>26683.9</v>
      </c>
      <c r="O331" s="27">
        <v>1409.2000000000003</v>
      </c>
      <c r="P331" s="1"/>
      <c r="Q331" s="29" t="s">
        <v>174</v>
      </c>
      <c r="R331" s="29" t="s">
        <v>177</v>
      </c>
      <c r="S331" s="29" t="s">
        <v>178</v>
      </c>
      <c r="U331" s="13">
        <v>6508</v>
      </c>
      <c r="V331" s="30">
        <v>0</v>
      </c>
    </row>
    <row r="332" spans="1:22" ht="14.4" x14ac:dyDescent="0.3">
      <c r="A332" s="25" t="s">
        <v>254</v>
      </c>
      <c r="B332" s="26">
        <v>140</v>
      </c>
      <c r="C332" s="25" t="s">
        <v>54</v>
      </c>
      <c r="D332" s="27">
        <v>1</v>
      </c>
      <c r="E332" s="27">
        <v>0</v>
      </c>
      <c r="F332" s="27">
        <v>0</v>
      </c>
      <c r="G332" s="27">
        <v>1</v>
      </c>
      <c r="H332" s="27">
        <v>0</v>
      </c>
      <c r="I332" s="27">
        <v>0</v>
      </c>
      <c r="J332" s="27">
        <v>662.1594372801876</v>
      </c>
      <c r="K332" s="27">
        <v>25</v>
      </c>
      <c r="L332" s="27">
        <v>3</v>
      </c>
      <c r="M332" s="27">
        <v>664</v>
      </c>
      <c r="N332" s="27">
        <v>2831.5</v>
      </c>
      <c r="O332" s="27">
        <v>848.59999999999991</v>
      </c>
      <c r="P332" s="46"/>
      <c r="Q332" s="29" t="s">
        <v>174</v>
      </c>
      <c r="R332" s="29" t="s">
        <v>177</v>
      </c>
      <c r="S332" s="29" t="s">
        <v>178</v>
      </c>
      <c r="U332" s="13">
        <v>664</v>
      </c>
      <c r="V332" s="30">
        <v>0</v>
      </c>
    </row>
    <row r="333" spans="1:22" ht="14.4" x14ac:dyDescent="0.3">
      <c r="A333" s="25" t="s">
        <v>254</v>
      </c>
      <c r="B333" s="26">
        <v>140</v>
      </c>
      <c r="C333" s="25" t="s">
        <v>45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848.253223915592</v>
      </c>
      <c r="K333" s="27">
        <v>51</v>
      </c>
      <c r="L333" s="27">
        <v>3</v>
      </c>
      <c r="M333" s="27">
        <v>848</v>
      </c>
      <c r="N333" s="27">
        <v>1396.3000000000002</v>
      </c>
      <c r="O333" s="27">
        <v>364</v>
      </c>
      <c r="P333" s="46"/>
      <c r="Q333" s="29" t="s">
        <v>174</v>
      </c>
      <c r="R333" s="29" t="s">
        <v>177</v>
      </c>
      <c r="S333" s="29" t="s">
        <v>178</v>
      </c>
      <c r="U333" s="13">
        <v>848</v>
      </c>
      <c r="V333" s="30">
        <v>0</v>
      </c>
    </row>
    <row r="334" spans="1:22" ht="14.4" x14ac:dyDescent="0.3">
      <c r="A334" s="25" t="s">
        <v>254</v>
      </c>
      <c r="B334" s="26">
        <v>140</v>
      </c>
      <c r="C334" s="25" t="s">
        <v>48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308.08440797186404</v>
      </c>
      <c r="K334" s="27">
        <v>16</v>
      </c>
      <c r="L334" s="27">
        <v>0</v>
      </c>
      <c r="M334" s="27">
        <v>308</v>
      </c>
      <c r="N334" s="27">
        <v>1130.9000000000001</v>
      </c>
      <c r="O334" s="27">
        <v>72.8</v>
      </c>
      <c r="P334" s="46"/>
      <c r="Q334" s="29" t="s">
        <v>174</v>
      </c>
      <c r="R334" s="29" t="s">
        <v>177</v>
      </c>
      <c r="S334" s="29" t="s">
        <v>178</v>
      </c>
      <c r="U334" s="13">
        <v>308</v>
      </c>
      <c r="V334" s="30">
        <v>0</v>
      </c>
    </row>
    <row r="335" spans="1:22" s="41" customFormat="1" ht="14.4" x14ac:dyDescent="0.3">
      <c r="A335" s="25" t="s">
        <v>254</v>
      </c>
      <c r="B335" s="26">
        <v>154</v>
      </c>
      <c r="C335" s="25" t="s">
        <v>45</v>
      </c>
      <c r="D335" s="27">
        <v>145</v>
      </c>
      <c r="E335" s="27">
        <v>0</v>
      </c>
      <c r="F335" s="27">
        <v>7</v>
      </c>
      <c r="G335" s="27">
        <v>4534</v>
      </c>
      <c r="H335" s="27">
        <v>1168</v>
      </c>
      <c r="I335" s="27">
        <v>0</v>
      </c>
      <c r="J335" s="27">
        <v>19080</v>
      </c>
      <c r="K335" s="27">
        <v>853</v>
      </c>
      <c r="L335" s="27">
        <v>156</v>
      </c>
      <c r="M335" s="27">
        <v>24934</v>
      </c>
      <c r="N335" s="27">
        <v>59755.5</v>
      </c>
      <c r="O335" s="27">
        <v>4014.2999999999997</v>
      </c>
      <c r="P335" s="46"/>
      <c r="Q335" s="29" t="s">
        <v>174</v>
      </c>
      <c r="R335" s="29" t="s">
        <v>14</v>
      </c>
      <c r="S335" s="29" t="s">
        <v>175</v>
      </c>
      <c r="U335" s="13">
        <v>24934</v>
      </c>
      <c r="V335" s="30">
        <v>0</v>
      </c>
    </row>
    <row r="336" spans="1:22" ht="14.4" x14ac:dyDescent="0.3">
      <c r="A336" s="25" t="s">
        <v>254</v>
      </c>
      <c r="B336" s="26">
        <v>154</v>
      </c>
      <c r="C336" s="25" t="s">
        <v>46</v>
      </c>
      <c r="D336" s="27">
        <v>6</v>
      </c>
      <c r="E336" s="27">
        <v>0</v>
      </c>
      <c r="F336" s="27">
        <v>0</v>
      </c>
      <c r="G336" s="27">
        <v>143</v>
      </c>
      <c r="H336" s="27">
        <v>42</v>
      </c>
      <c r="I336" s="27">
        <v>0</v>
      </c>
      <c r="J336" s="27">
        <v>499</v>
      </c>
      <c r="K336" s="27">
        <v>22</v>
      </c>
      <c r="L336" s="27">
        <v>1</v>
      </c>
      <c r="M336" s="27">
        <v>690</v>
      </c>
      <c r="N336" s="27">
        <v>2891.2000000000003</v>
      </c>
      <c r="O336" s="27">
        <v>595.40000000000009</v>
      </c>
      <c r="P336" s="46"/>
      <c r="Q336" s="29" t="s">
        <v>174</v>
      </c>
      <c r="R336" s="29" t="s">
        <v>14</v>
      </c>
      <c r="S336" s="29" t="s">
        <v>175</v>
      </c>
      <c r="U336" s="13">
        <v>690</v>
      </c>
      <c r="V336" s="30">
        <v>0</v>
      </c>
    </row>
    <row r="337" spans="1:22" ht="14.4" x14ac:dyDescent="0.3">
      <c r="A337" s="25" t="s">
        <v>254</v>
      </c>
      <c r="B337" s="26">
        <v>156</v>
      </c>
      <c r="C337" s="25" t="s">
        <v>51</v>
      </c>
      <c r="D337" s="27">
        <v>2</v>
      </c>
      <c r="E337" s="27">
        <v>0</v>
      </c>
      <c r="F337" s="27">
        <v>0</v>
      </c>
      <c r="G337" s="27">
        <v>45</v>
      </c>
      <c r="H337" s="27">
        <v>4</v>
      </c>
      <c r="I337" s="27">
        <v>0</v>
      </c>
      <c r="J337" s="27">
        <v>18170</v>
      </c>
      <c r="K337" s="27">
        <v>1064</v>
      </c>
      <c r="L337" s="27">
        <v>87</v>
      </c>
      <c r="M337" s="27">
        <v>18221</v>
      </c>
      <c r="N337" s="27">
        <v>30595.500000000007</v>
      </c>
      <c r="O337" s="27">
        <v>2001.2999999999997</v>
      </c>
      <c r="P337" s="46"/>
      <c r="Q337" s="29" t="s">
        <v>174</v>
      </c>
      <c r="R337" s="29" t="s">
        <v>177</v>
      </c>
      <c r="S337" s="29" t="s">
        <v>178</v>
      </c>
      <c r="U337" s="13">
        <v>18221</v>
      </c>
      <c r="V337" s="30">
        <v>0</v>
      </c>
    </row>
    <row r="338" spans="1:22" ht="14.4" x14ac:dyDescent="0.3">
      <c r="A338" s="25" t="s">
        <v>254</v>
      </c>
      <c r="B338" s="26">
        <v>156</v>
      </c>
      <c r="C338" s="25" t="s">
        <v>54</v>
      </c>
      <c r="D338" s="27">
        <v>1</v>
      </c>
      <c r="E338" s="27">
        <v>0</v>
      </c>
      <c r="F338" s="27">
        <v>0</v>
      </c>
      <c r="G338" s="27">
        <v>13</v>
      </c>
      <c r="H338" s="27">
        <v>0</v>
      </c>
      <c r="I338" s="27">
        <v>1</v>
      </c>
      <c r="J338" s="27">
        <v>2723</v>
      </c>
      <c r="K338" s="27">
        <v>207</v>
      </c>
      <c r="L338" s="27">
        <v>9</v>
      </c>
      <c r="M338" s="27">
        <v>2738</v>
      </c>
      <c r="N338" s="27">
        <v>28616.9</v>
      </c>
      <c r="O338" s="27">
        <v>1498.3</v>
      </c>
      <c r="P338" s="46"/>
      <c r="Q338" s="29" t="s">
        <v>174</v>
      </c>
      <c r="R338" s="29" t="s">
        <v>177</v>
      </c>
      <c r="S338" s="29" t="s">
        <v>178</v>
      </c>
      <c r="U338" s="13">
        <v>2738</v>
      </c>
      <c r="V338" s="30">
        <v>0</v>
      </c>
    </row>
    <row r="339" spans="1:22" ht="14.4" x14ac:dyDescent="0.3">
      <c r="A339" s="25" t="s">
        <v>254</v>
      </c>
      <c r="B339" s="26">
        <v>156</v>
      </c>
      <c r="C339" s="25" t="s">
        <v>49</v>
      </c>
      <c r="D339" s="27">
        <v>0</v>
      </c>
      <c r="E339" s="27">
        <v>0</v>
      </c>
      <c r="F339" s="27">
        <v>0</v>
      </c>
      <c r="G339" s="27">
        <v>1</v>
      </c>
      <c r="H339" s="27">
        <v>0</v>
      </c>
      <c r="I339" s="27">
        <v>0</v>
      </c>
      <c r="J339" s="27">
        <v>1136</v>
      </c>
      <c r="K339" s="27">
        <v>77</v>
      </c>
      <c r="L339" s="27">
        <v>8</v>
      </c>
      <c r="M339" s="27">
        <v>1137</v>
      </c>
      <c r="N339" s="27">
        <v>1818.8</v>
      </c>
      <c r="O339" s="27">
        <v>352.90000000000003</v>
      </c>
      <c r="P339" s="46"/>
      <c r="Q339" s="29" t="s">
        <v>174</v>
      </c>
      <c r="R339" s="29" t="s">
        <v>177</v>
      </c>
      <c r="S339" s="29" t="s">
        <v>178</v>
      </c>
      <c r="U339" s="13">
        <v>1137</v>
      </c>
      <c r="V339" s="30">
        <v>0</v>
      </c>
    </row>
    <row r="340" spans="1:22" ht="14.4" x14ac:dyDescent="0.3">
      <c r="A340" s="25" t="s">
        <v>254</v>
      </c>
      <c r="B340" s="26">
        <v>156</v>
      </c>
      <c r="C340" s="25" t="s">
        <v>45</v>
      </c>
      <c r="D340" s="27">
        <v>0</v>
      </c>
      <c r="E340" s="27">
        <v>0</v>
      </c>
      <c r="F340" s="27">
        <v>0</v>
      </c>
      <c r="G340" s="27">
        <v>5</v>
      </c>
      <c r="H340" s="27">
        <v>0</v>
      </c>
      <c r="I340" s="27">
        <v>0</v>
      </c>
      <c r="J340" s="27">
        <v>1740</v>
      </c>
      <c r="K340" s="27">
        <v>87</v>
      </c>
      <c r="L340" s="27">
        <v>1</v>
      </c>
      <c r="M340" s="27">
        <v>1745</v>
      </c>
      <c r="N340" s="27">
        <v>1517.3000000000002</v>
      </c>
      <c r="O340" s="27">
        <v>277.2</v>
      </c>
      <c r="P340" s="46"/>
      <c r="Q340" s="29" t="s">
        <v>174</v>
      </c>
      <c r="R340" s="29" t="s">
        <v>177</v>
      </c>
      <c r="S340" s="29" t="s">
        <v>178</v>
      </c>
      <c r="U340" s="13">
        <v>1745</v>
      </c>
      <c r="V340" s="30">
        <v>0</v>
      </c>
    </row>
    <row r="341" spans="1:22" ht="14.4" x14ac:dyDescent="0.3">
      <c r="A341" s="25" t="s">
        <v>254</v>
      </c>
      <c r="B341" s="26">
        <v>170</v>
      </c>
      <c r="C341" s="25" t="s">
        <v>47</v>
      </c>
      <c r="D341" s="27">
        <v>16</v>
      </c>
      <c r="E341" s="27">
        <v>0</v>
      </c>
      <c r="F341" s="27">
        <v>1</v>
      </c>
      <c r="G341" s="27">
        <v>988.29106280193196</v>
      </c>
      <c r="H341" s="27">
        <v>577.213250517598</v>
      </c>
      <c r="I341" s="27">
        <v>0</v>
      </c>
      <c r="J341" s="27">
        <v>6856.5993788819878</v>
      </c>
      <c r="K341" s="27">
        <v>289.7377501725328</v>
      </c>
      <c r="L341" s="27">
        <v>80</v>
      </c>
      <c r="M341" s="27">
        <v>8440</v>
      </c>
      <c r="N341" s="27">
        <v>5656.7</v>
      </c>
      <c r="O341" s="27">
        <v>543.5</v>
      </c>
      <c r="P341" s="46"/>
      <c r="Q341" s="29" t="s">
        <v>174</v>
      </c>
      <c r="R341" s="29" t="s">
        <v>14</v>
      </c>
      <c r="S341" s="29" t="s">
        <v>175</v>
      </c>
      <c r="U341" s="13">
        <v>8440</v>
      </c>
      <c r="V341" s="30">
        <v>0</v>
      </c>
    </row>
    <row r="342" spans="1:22" s="41" customFormat="1" ht="14.4" x14ac:dyDescent="0.3">
      <c r="A342" s="25" t="s">
        <v>254</v>
      </c>
      <c r="B342" s="26">
        <v>170</v>
      </c>
      <c r="C342" s="25" t="s">
        <v>45</v>
      </c>
      <c r="D342" s="27">
        <v>151</v>
      </c>
      <c r="E342" s="27">
        <v>0</v>
      </c>
      <c r="F342" s="27">
        <v>5</v>
      </c>
      <c r="G342" s="27">
        <v>6237.9082125603854</v>
      </c>
      <c r="H342" s="27">
        <v>2874.4140786749481</v>
      </c>
      <c r="I342" s="27">
        <v>0</v>
      </c>
      <c r="J342" s="27">
        <v>38443.105590062114</v>
      </c>
      <c r="K342" s="27">
        <v>1564.804692891649</v>
      </c>
      <c r="L342" s="27">
        <v>408</v>
      </c>
      <c r="M342" s="27">
        <v>47711</v>
      </c>
      <c r="N342" s="27">
        <v>58039.700000000004</v>
      </c>
      <c r="O342" s="27">
        <v>4167.1000000000004</v>
      </c>
      <c r="P342" s="47"/>
      <c r="Q342" s="29" t="s">
        <v>174</v>
      </c>
      <c r="R342" s="29" t="s">
        <v>14</v>
      </c>
      <c r="S342" s="29" t="s">
        <v>175</v>
      </c>
      <c r="U342" s="13">
        <v>47711</v>
      </c>
      <c r="V342" s="30">
        <v>0</v>
      </c>
    </row>
    <row r="343" spans="1:22" s="41" customFormat="1" ht="14.4" x14ac:dyDescent="0.3">
      <c r="A343" s="25" t="s">
        <v>254</v>
      </c>
      <c r="B343" s="26">
        <v>170</v>
      </c>
      <c r="C343" s="25" t="s">
        <v>46</v>
      </c>
      <c r="D343" s="27">
        <v>10</v>
      </c>
      <c r="E343" s="27">
        <v>0</v>
      </c>
      <c r="F343" s="27">
        <v>0</v>
      </c>
      <c r="G343" s="27">
        <v>659.80072463768101</v>
      </c>
      <c r="H343" s="27">
        <v>263.3726708074534</v>
      </c>
      <c r="I343" s="27">
        <v>0</v>
      </c>
      <c r="J343" s="27">
        <v>3052.2950310559008</v>
      </c>
      <c r="K343" s="27">
        <v>131.45755693581779</v>
      </c>
      <c r="L343" s="27">
        <v>21</v>
      </c>
      <c r="M343" s="27">
        <v>3984</v>
      </c>
      <c r="N343" s="27">
        <v>9451.7999999999993</v>
      </c>
      <c r="O343" s="27">
        <v>970.79999999999984</v>
      </c>
      <c r="P343" s="47"/>
      <c r="Q343" s="29" t="s">
        <v>174</v>
      </c>
      <c r="R343" s="29" t="s">
        <v>14</v>
      </c>
      <c r="S343" s="29" t="s">
        <v>175</v>
      </c>
      <c r="U343" s="13">
        <v>3984</v>
      </c>
      <c r="V343" s="30">
        <v>0</v>
      </c>
    </row>
    <row r="344" spans="1:22" ht="14.4" x14ac:dyDescent="0.3">
      <c r="A344" s="25" t="s">
        <v>254</v>
      </c>
      <c r="B344" s="26">
        <v>184</v>
      </c>
      <c r="C344" s="25" t="s">
        <v>54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773</v>
      </c>
      <c r="K344" s="27">
        <v>26</v>
      </c>
      <c r="L344" s="27">
        <v>9</v>
      </c>
      <c r="M344" s="27">
        <v>773</v>
      </c>
      <c r="N344" s="27">
        <v>3641.2999999999997</v>
      </c>
      <c r="O344" s="27">
        <v>177.7</v>
      </c>
      <c r="P344" s="46"/>
      <c r="Q344" s="29" t="s">
        <v>174</v>
      </c>
      <c r="R344" s="29" t="s">
        <v>177</v>
      </c>
      <c r="S344" s="29" t="s">
        <v>178</v>
      </c>
      <c r="U344" s="13">
        <v>773</v>
      </c>
      <c r="V344" s="30">
        <v>0</v>
      </c>
    </row>
    <row r="345" spans="1:22" ht="14.4" x14ac:dyDescent="0.3">
      <c r="A345" s="25" t="s">
        <v>254</v>
      </c>
      <c r="B345" s="26">
        <v>184</v>
      </c>
      <c r="C345" s="25" t="s">
        <v>49</v>
      </c>
      <c r="D345" s="27">
        <v>0</v>
      </c>
      <c r="E345" s="27">
        <v>0</v>
      </c>
      <c r="F345" s="27">
        <v>0</v>
      </c>
      <c r="G345" s="27">
        <v>2</v>
      </c>
      <c r="H345" s="27">
        <v>2</v>
      </c>
      <c r="I345" s="27">
        <v>0</v>
      </c>
      <c r="J345" s="27">
        <v>7027</v>
      </c>
      <c r="K345" s="27">
        <v>669</v>
      </c>
      <c r="L345" s="27">
        <v>53</v>
      </c>
      <c r="M345" s="27">
        <v>7031</v>
      </c>
      <c r="N345" s="27">
        <v>18641.599999999999</v>
      </c>
      <c r="O345" s="27">
        <v>1448.9999999999998</v>
      </c>
      <c r="P345" s="46"/>
      <c r="Q345" s="29" t="s">
        <v>174</v>
      </c>
      <c r="R345" s="29" t="s">
        <v>177</v>
      </c>
      <c r="S345" s="29" t="s">
        <v>178</v>
      </c>
      <c r="U345" s="13">
        <v>7031</v>
      </c>
      <c r="V345" s="30">
        <v>0</v>
      </c>
    </row>
    <row r="346" spans="1:22" ht="14.4" x14ac:dyDescent="0.3">
      <c r="A346" s="25" t="s">
        <v>254</v>
      </c>
      <c r="B346" s="26">
        <v>186</v>
      </c>
      <c r="C346" s="25" t="s">
        <v>47</v>
      </c>
      <c r="D346" s="27">
        <v>47</v>
      </c>
      <c r="E346" s="27">
        <v>0</v>
      </c>
      <c r="F346" s="27">
        <v>5</v>
      </c>
      <c r="G346" s="27">
        <v>1006</v>
      </c>
      <c r="H346" s="27">
        <v>288</v>
      </c>
      <c r="I346" s="27">
        <v>0</v>
      </c>
      <c r="J346" s="27">
        <v>6283</v>
      </c>
      <c r="K346" s="27">
        <v>394</v>
      </c>
      <c r="L346" s="27">
        <v>55</v>
      </c>
      <c r="M346" s="27">
        <v>7629</v>
      </c>
      <c r="N346" s="27">
        <v>7665.7000000000007</v>
      </c>
      <c r="O346" s="27">
        <v>757.69999999999993</v>
      </c>
      <c r="P346" s="46"/>
      <c r="Q346" s="29" t="s">
        <v>174</v>
      </c>
      <c r="R346" s="29" t="s">
        <v>14</v>
      </c>
      <c r="S346" s="29" t="s">
        <v>175</v>
      </c>
      <c r="U346" s="13">
        <v>7629</v>
      </c>
      <c r="V346" s="30">
        <v>0</v>
      </c>
    </row>
    <row r="347" spans="1:22" ht="14.4" x14ac:dyDescent="0.3">
      <c r="A347" s="48" t="s">
        <v>254</v>
      </c>
      <c r="B347" s="49">
        <v>186</v>
      </c>
      <c r="C347" s="49" t="s">
        <v>45</v>
      </c>
      <c r="D347" s="27">
        <v>153</v>
      </c>
      <c r="E347" s="27">
        <v>0</v>
      </c>
      <c r="F347" s="27">
        <v>6</v>
      </c>
      <c r="G347" s="27">
        <v>2739</v>
      </c>
      <c r="H347" s="27">
        <v>1365</v>
      </c>
      <c r="I347" s="27">
        <v>0</v>
      </c>
      <c r="J347" s="27">
        <v>20123</v>
      </c>
      <c r="K347" s="27">
        <v>1313</v>
      </c>
      <c r="L347" s="27">
        <v>192</v>
      </c>
      <c r="M347" s="27">
        <v>24386</v>
      </c>
      <c r="N347" s="27">
        <v>66153</v>
      </c>
      <c r="O347" s="27">
        <v>4245.3</v>
      </c>
      <c r="P347" s="43"/>
      <c r="Q347" s="29" t="s">
        <v>174</v>
      </c>
      <c r="R347" s="29" t="s">
        <v>14</v>
      </c>
      <c r="S347" s="29" t="s">
        <v>175</v>
      </c>
      <c r="U347" s="13">
        <v>24386</v>
      </c>
      <c r="V347" s="30">
        <v>0</v>
      </c>
    </row>
    <row r="348" spans="1:22" ht="14.4" x14ac:dyDescent="0.3">
      <c r="A348" s="25" t="s">
        <v>254</v>
      </c>
      <c r="B348" s="42" t="s">
        <v>79</v>
      </c>
      <c r="C348" s="42" t="s">
        <v>149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1041</v>
      </c>
      <c r="N348" s="27">
        <v>22682.399999999998</v>
      </c>
      <c r="O348" s="27">
        <v>800.80000000000007</v>
      </c>
      <c r="P348" s="43">
        <v>1041</v>
      </c>
      <c r="Q348" s="44" t="s">
        <v>181</v>
      </c>
      <c r="R348" s="29" t="s">
        <v>177</v>
      </c>
      <c r="S348" s="29" t="s">
        <v>182</v>
      </c>
      <c r="U348" s="13">
        <v>1041</v>
      </c>
      <c r="V348" s="30">
        <v>0</v>
      </c>
    </row>
    <row r="349" spans="1:22" ht="14.4" x14ac:dyDescent="0.3">
      <c r="A349" s="25" t="s">
        <v>254</v>
      </c>
      <c r="B349" s="42" t="s">
        <v>59</v>
      </c>
      <c r="C349" s="42" t="s">
        <v>45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2069</v>
      </c>
      <c r="K349" s="27">
        <v>27</v>
      </c>
      <c r="L349" s="27">
        <v>4</v>
      </c>
      <c r="M349" s="27">
        <v>2069</v>
      </c>
      <c r="N349" s="27">
        <v>13520.9</v>
      </c>
      <c r="O349" s="27">
        <v>972.39999999999986</v>
      </c>
      <c r="P349" s="1"/>
      <c r="Q349" s="44" t="s">
        <v>183</v>
      </c>
      <c r="R349" s="29" t="s">
        <v>14</v>
      </c>
      <c r="S349" s="29" t="s">
        <v>184</v>
      </c>
      <c r="U349" s="13">
        <v>2069</v>
      </c>
      <c r="V349" s="30">
        <v>0</v>
      </c>
    </row>
    <row r="350" spans="1:22" ht="14.4" x14ac:dyDescent="0.3">
      <c r="A350" s="25" t="s">
        <v>254</v>
      </c>
      <c r="B350" s="42" t="s">
        <v>97</v>
      </c>
      <c r="C350" s="42" t="s">
        <v>49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5390</v>
      </c>
      <c r="K350" s="27">
        <v>157</v>
      </c>
      <c r="L350" s="27">
        <v>213</v>
      </c>
      <c r="M350" s="27">
        <v>5390</v>
      </c>
      <c r="N350" s="27">
        <v>8032.4000000000005</v>
      </c>
      <c r="O350" s="27">
        <v>769.60000000000014</v>
      </c>
      <c r="P350" s="1"/>
      <c r="Q350" s="29" t="s">
        <v>183</v>
      </c>
      <c r="R350" s="29" t="s">
        <v>177</v>
      </c>
      <c r="S350" s="29" t="s">
        <v>178</v>
      </c>
      <c r="U350" s="13">
        <v>5390</v>
      </c>
      <c r="V350" s="30">
        <v>0</v>
      </c>
    </row>
    <row r="351" spans="1:22" ht="14.4" x14ac:dyDescent="0.3">
      <c r="A351" s="25" t="s">
        <v>254</v>
      </c>
      <c r="B351" s="42" t="s">
        <v>220</v>
      </c>
      <c r="C351" s="42" t="s">
        <v>46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1"/>
      <c r="Q351" s="29" t="s">
        <v>183</v>
      </c>
      <c r="R351" s="29" t="s">
        <v>15</v>
      </c>
      <c r="S351" s="29" t="s">
        <v>185</v>
      </c>
      <c r="U351" s="13">
        <v>0</v>
      </c>
      <c r="V351" s="30">
        <v>0</v>
      </c>
    </row>
    <row r="352" spans="1:22" ht="14.4" x14ac:dyDescent="0.3">
      <c r="A352" s="25" t="s">
        <v>254</v>
      </c>
      <c r="B352" s="42" t="s">
        <v>88</v>
      </c>
      <c r="C352" s="42" t="s">
        <v>48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18327</v>
      </c>
      <c r="K352" s="27">
        <v>498</v>
      </c>
      <c r="L352" s="27">
        <v>90</v>
      </c>
      <c r="M352" s="27">
        <v>18327</v>
      </c>
      <c r="N352" s="27">
        <v>48066.000000000007</v>
      </c>
      <c r="O352" s="27">
        <v>4033.5999999999995</v>
      </c>
      <c r="P352" s="43"/>
      <c r="Q352" s="29" t="s">
        <v>183</v>
      </c>
      <c r="R352" s="29" t="s">
        <v>177</v>
      </c>
      <c r="S352" s="29" t="s">
        <v>178</v>
      </c>
      <c r="U352" s="13">
        <v>18327</v>
      </c>
      <c r="V352" s="30">
        <v>0</v>
      </c>
    </row>
    <row r="353" spans="1:22" ht="14.4" x14ac:dyDescent="0.3">
      <c r="A353" s="25" t="s">
        <v>254</v>
      </c>
      <c r="B353" s="42" t="s">
        <v>30</v>
      </c>
      <c r="C353" s="42" t="s">
        <v>47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7004</v>
      </c>
      <c r="K353" s="27">
        <v>81</v>
      </c>
      <c r="L353" s="27">
        <v>221</v>
      </c>
      <c r="M353" s="27">
        <v>7004</v>
      </c>
      <c r="N353" s="27">
        <v>7342.4000000000005</v>
      </c>
      <c r="O353" s="27">
        <v>598</v>
      </c>
      <c r="P353" s="43"/>
      <c r="Q353" s="44" t="s">
        <v>183</v>
      </c>
      <c r="R353" s="29" t="s">
        <v>17</v>
      </c>
      <c r="S353" s="29" t="s">
        <v>186</v>
      </c>
      <c r="U353" s="13">
        <v>7004</v>
      </c>
      <c r="V353" s="30">
        <v>0</v>
      </c>
    </row>
    <row r="354" spans="1:22" ht="14.4" x14ac:dyDescent="0.3">
      <c r="A354" s="25" t="s">
        <v>254</v>
      </c>
      <c r="B354" s="42" t="s">
        <v>91</v>
      </c>
      <c r="C354" s="42" t="s">
        <v>48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14500</v>
      </c>
      <c r="K354" s="27">
        <v>286</v>
      </c>
      <c r="L354" s="27">
        <v>43</v>
      </c>
      <c r="M354" s="27">
        <v>14500</v>
      </c>
      <c r="N354" s="27">
        <v>35533.4</v>
      </c>
      <c r="O354" s="27">
        <v>3940.3999999999996</v>
      </c>
      <c r="P354" s="46"/>
      <c r="Q354" s="29" t="s">
        <v>183</v>
      </c>
      <c r="R354" s="29" t="s">
        <v>177</v>
      </c>
      <c r="S354" s="29" t="s">
        <v>178</v>
      </c>
      <c r="U354" s="13">
        <v>14500</v>
      </c>
      <c r="V354" s="30">
        <v>0</v>
      </c>
    </row>
    <row r="355" spans="1:22" ht="14.4" x14ac:dyDescent="0.3">
      <c r="A355" s="25" t="s">
        <v>254</v>
      </c>
      <c r="B355" s="42" t="s">
        <v>89</v>
      </c>
      <c r="C355" s="42" t="s">
        <v>48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16960</v>
      </c>
      <c r="K355" s="27">
        <v>258</v>
      </c>
      <c r="L355" s="27">
        <v>18</v>
      </c>
      <c r="M355" s="27">
        <v>16960</v>
      </c>
      <c r="N355" s="27">
        <v>36104.9</v>
      </c>
      <c r="O355" s="27">
        <v>3792.0000000000009</v>
      </c>
      <c r="P355" s="46"/>
      <c r="Q355" s="29" t="s">
        <v>183</v>
      </c>
      <c r="R355" s="29" t="s">
        <v>177</v>
      </c>
      <c r="S355" s="29" t="s">
        <v>178</v>
      </c>
      <c r="U355" s="13">
        <v>16960</v>
      </c>
      <c r="V355" s="30">
        <v>0</v>
      </c>
    </row>
    <row r="356" spans="1:22" ht="14.4" x14ac:dyDescent="0.3">
      <c r="A356" s="25" t="s">
        <v>254</v>
      </c>
      <c r="B356" s="42" t="s">
        <v>86</v>
      </c>
      <c r="C356" s="42" t="s">
        <v>45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6624</v>
      </c>
      <c r="K356" s="27">
        <v>201</v>
      </c>
      <c r="L356" s="27">
        <v>82</v>
      </c>
      <c r="M356" s="27">
        <v>6624</v>
      </c>
      <c r="N356" s="27">
        <v>26052</v>
      </c>
      <c r="O356" s="27">
        <v>2293.2000000000003</v>
      </c>
      <c r="P356" s="46"/>
      <c r="Q356" s="29" t="s">
        <v>183</v>
      </c>
      <c r="R356" s="29" t="s">
        <v>14</v>
      </c>
      <c r="S356" s="29" t="s">
        <v>176</v>
      </c>
      <c r="U356" s="13">
        <v>6624</v>
      </c>
      <c r="V356" s="30">
        <v>0</v>
      </c>
    </row>
    <row r="357" spans="1:22" ht="14.4" x14ac:dyDescent="0.3">
      <c r="A357" s="25" t="s">
        <v>254</v>
      </c>
      <c r="B357" s="42" t="s">
        <v>90</v>
      </c>
      <c r="C357" s="42" t="s">
        <v>48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17771</v>
      </c>
      <c r="K357" s="27">
        <v>181</v>
      </c>
      <c r="L357" s="27">
        <v>29</v>
      </c>
      <c r="M357" s="27">
        <v>17771</v>
      </c>
      <c r="N357" s="27">
        <v>26090.000000000004</v>
      </c>
      <c r="O357" s="27">
        <v>3490.3999999999996</v>
      </c>
      <c r="P357" s="46"/>
      <c r="Q357" s="29" t="s">
        <v>183</v>
      </c>
      <c r="R357" s="29" t="s">
        <v>177</v>
      </c>
      <c r="S357" s="29" t="s">
        <v>178</v>
      </c>
      <c r="U357" s="13">
        <v>17771</v>
      </c>
      <c r="V357" s="30">
        <v>0</v>
      </c>
    </row>
    <row r="358" spans="1:22" ht="14.4" x14ac:dyDescent="0.3">
      <c r="A358" s="25" t="s">
        <v>254</v>
      </c>
      <c r="B358" s="42" t="s">
        <v>249</v>
      </c>
      <c r="C358" s="42" t="s">
        <v>46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46"/>
      <c r="Q358" s="29" t="s">
        <v>183</v>
      </c>
      <c r="R358" s="29" t="s">
        <v>15</v>
      </c>
      <c r="S358" s="29" t="s">
        <v>185</v>
      </c>
      <c r="U358" s="13">
        <v>0</v>
      </c>
      <c r="V358" s="30">
        <v>0</v>
      </c>
    </row>
    <row r="359" spans="1:22" ht="14.4" x14ac:dyDescent="0.3">
      <c r="A359" s="25" t="s">
        <v>254</v>
      </c>
      <c r="B359" s="42" t="s">
        <v>221</v>
      </c>
      <c r="C359" s="42" t="s">
        <v>46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46"/>
      <c r="Q359" s="29" t="s">
        <v>183</v>
      </c>
      <c r="R359" s="29" t="s">
        <v>15</v>
      </c>
      <c r="S359" s="29" t="s">
        <v>185</v>
      </c>
      <c r="U359" s="13">
        <v>0</v>
      </c>
      <c r="V359" s="30">
        <v>0</v>
      </c>
    </row>
    <row r="360" spans="1:22" ht="14.4" x14ac:dyDescent="0.3">
      <c r="A360" s="25" t="s">
        <v>254</v>
      </c>
      <c r="B360" s="42" t="s">
        <v>248</v>
      </c>
      <c r="C360" s="42" t="s">
        <v>46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46"/>
      <c r="Q360" s="44" t="s">
        <v>183</v>
      </c>
      <c r="R360" s="29" t="s">
        <v>15</v>
      </c>
      <c r="S360" s="29" t="s">
        <v>185</v>
      </c>
      <c r="U360" s="13">
        <v>0</v>
      </c>
      <c r="V360" s="30">
        <v>0</v>
      </c>
    </row>
    <row r="361" spans="1:22" ht="14.4" x14ac:dyDescent="0.3">
      <c r="A361" s="25" t="s">
        <v>254</v>
      </c>
      <c r="B361" s="42" t="s">
        <v>190</v>
      </c>
      <c r="C361" s="42" t="s">
        <v>48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3983</v>
      </c>
      <c r="K361" s="27">
        <v>81</v>
      </c>
      <c r="L361" s="27">
        <v>9</v>
      </c>
      <c r="M361" s="27">
        <v>3983</v>
      </c>
      <c r="N361" s="27">
        <v>29580.1</v>
      </c>
      <c r="O361" s="27">
        <v>2080.1999999999998</v>
      </c>
      <c r="P361" s="46"/>
      <c r="Q361" s="44" t="s">
        <v>183</v>
      </c>
      <c r="R361" s="29" t="s">
        <v>177</v>
      </c>
      <c r="S361" s="29" t="s">
        <v>178</v>
      </c>
      <c r="U361" s="13">
        <v>3983</v>
      </c>
      <c r="V361" s="30">
        <v>0</v>
      </c>
    </row>
    <row r="362" spans="1:22" ht="14.4" x14ac:dyDescent="0.3">
      <c r="A362" s="25" t="s">
        <v>254</v>
      </c>
      <c r="B362" s="42" t="s">
        <v>87</v>
      </c>
      <c r="C362" s="42" t="s">
        <v>45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4909</v>
      </c>
      <c r="K362" s="27">
        <v>49</v>
      </c>
      <c r="L362" s="27">
        <v>59</v>
      </c>
      <c r="M362" s="27">
        <v>4909</v>
      </c>
      <c r="N362" s="27">
        <v>13400.399999999998</v>
      </c>
      <c r="O362" s="27">
        <v>1367.6000000000001</v>
      </c>
      <c r="P362" s="46"/>
      <c r="Q362" s="29" t="s">
        <v>183</v>
      </c>
      <c r="R362" s="29" t="s">
        <v>14</v>
      </c>
      <c r="S362" s="29" t="s">
        <v>175</v>
      </c>
      <c r="U362" s="13">
        <v>4909</v>
      </c>
      <c r="V362" s="30">
        <v>0</v>
      </c>
    </row>
    <row r="363" spans="1:22" ht="14.4" x14ac:dyDescent="0.3">
      <c r="A363" s="25" t="s">
        <v>254</v>
      </c>
      <c r="B363" s="42" t="s">
        <v>92</v>
      </c>
      <c r="C363" s="42" t="s">
        <v>48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13289</v>
      </c>
      <c r="K363" s="27">
        <v>215</v>
      </c>
      <c r="L363" s="27">
        <v>29</v>
      </c>
      <c r="M363" s="27">
        <v>13289</v>
      </c>
      <c r="N363" s="27">
        <v>32050</v>
      </c>
      <c r="O363" s="27">
        <v>4190.7999999999993</v>
      </c>
      <c r="P363" s="43"/>
      <c r="Q363" s="29" t="s">
        <v>183</v>
      </c>
      <c r="R363" s="29" t="s">
        <v>177</v>
      </c>
      <c r="S363" s="29" t="s">
        <v>178</v>
      </c>
      <c r="U363" s="13">
        <v>13289</v>
      </c>
      <c r="V363" s="30">
        <v>0</v>
      </c>
    </row>
    <row r="364" spans="1:22" ht="14.4" x14ac:dyDescent="0.3">
      <c r="A364" s="25" t="s">
        <v>254</v>
      </c>
      <c r="B364" s="42" t="s">
        <v>259</v>
      </c>
      <c r="C364" s="42" t="s">
        <v>55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148</v>
      </c>
      <c r="L364" s="27">
        <v>96</v>
      </c>
      <c r="M364" s="27">
        <v>8270</v>
      </c>
      <c r="N364" s="27">
        <v>55938.399999999987</v>
      </c>
      <c r="O364" s="27">
        <v>4150.8</v>
      </c>
      <c r="P364" s="43">
        <v>8270</v>
      </c>
      <c r="Q364" s="29" t="s">
        <v>183</v>
      </c>
      <c r="R364" s="29" t="s">
        <v>177</v>
      </c>
      <c r="S364" s="29" t="s">
        <v>217</v>
      </c>
      <c r="U364" s="13">
        <v>8270</v>
      </c>
      <c r="V364" s="30">
        <v>0</v>
      </c>
    </row>
    <row r="365" spans="1:22" ht="14.4" x14ac:dyDescent="0.3">
      <c r="A365" s="25" t="s">
        <v>254</v>
      </c>
      <c r="B365" s="42" t="s">
        <v>259</v>
      </c>
      <c r="C365" s="42" t="s">
        <v>56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60</v>
      </c>
      <c r="L365" s="27">
        <v>37</v>
      </c>
      <c r="M365" s="27">
        <v>2380</v>
      </c>
      <c r="N365" s="27">
        <v>8150.2</v>
      </c>
      <c r="O365" s="27">
        <v>603.6</v>
      </c>
      <c r="P365" s="43">
        <v>2380</v>
      </c>
      <c r="Q365" s="29" t="s">
        <v>183</v>
      </c>
      <c r="R365" s="29" t="s">
        <v>177</v>
      </c>
      <c r="S365" s="29" t="s">
        <v>217</v>
      </c>
      <c r="U365" s="13">
        <v>2380</v>
      </c>
      <c r="V365" s="30">
        <v>0</v>
      </c>
    </row>
    <row r="366" spans="1:22" ht="14.4" x14ac:dyDescent="0.3">
      <c r="A366" s="25" t="s">
        <v>254</v>
      </c>
      <c r="B366" s="42" t="s">
        <v>259</v>
      </c>
      <c r="C366" s="42" t="s">
        <v>57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36</v>
      </c>
      <c r="L366" s="27">
        <v>26</v>
      </c>
      <c r="M366" s="27">
        <v>2566</v>
      </c>
      <c r="N366" s="27">
        <v>9926.4</v>
      </c>
      <c r="O366" s="27">
        <v>504.8</v>
      </c>
      <c r="P366" s="43">
        <v>2566</v>
      </c>
      <c r="Q366" s="29" t="s">
        <v>183</v>
      </c>
      <c r="R366" s="29" t="s">
        <v>177</v>
      </c>
      <c r="S366" s="29" t="s">
        <v>217</v>
      </c>
      <c r="U366" s="13">
        <v>2566</v>
      </c>
      <c r="V366" s="30">
        <v>0</v>
      </c>
    </row>
    <row r="367" spans="1:22" ht="14.4" x14ac:dyDescent="0.3">
      <c r="A367" s="25" t="s">
        <v>254</v>
      </c>
      <c r="B367" s="42" t="s">
        <v>132</v>
      </c>
      <c r="C367" s="42" t="s">
        <v>49</v>
      </c>
      <c r="D367" s="27">
        <v>5142</v>
      </c>
      <c r="E367" s="27">
        <v>0</v>
      </c>
      <c r="F367" s="27">
        <v>10505</v>
      </c>
      <c r="G367" s="27">
        <v>40382</v>
      </c>
      <c r="H367" s="27">
        <v>68754</v>
      </c>
      <c r="I367" s="27">
        <v>2248</v>
      </c>
      <c r="J367" s="27">
        <v>28491</v>
      </c>
      <c r="K367" s="27">
        <v>0</v>
      </c>
      <c r="L367" s="27">
        <v>0</v>
      </c>
      <c r="M367" s="27">
        <v>155522</v>
      </c>
      <c r="N367" s="27">
        <v>87870.199999999983</v>
      </c>
      <c r="O367" s="27">
        <v>5715.4000000000005</v>
      </c>
      <c r="P367" s="46"/>
      <c r="Q367" s="29" t="s">
        <v>127</v>
      </c>
      <c r="R367" s="29" t="s">
        <v>187</v>
      </c>
      <c r="S367" s="29" t="s">
        <v>188</v>
      </c>
      <c r="U367" s="13">
        <v>0</v>
      </c>
      <c r="V367" s="30">
        <v>-155522</v>
      </c>
    </row>
    <row r="368" spans="1:22" ht="14.4" x14ac:dyDescent="0.3">
      <c r="A368" s="25" t="s">
        <v>254</v>
      </c>
      <c r="B368" s="42" t="s">
        <v>132</v>
      </c>
      <c r="C368" s="42" t="s">
        <v>45</v>
      </c>
      <c r="D368" s="27">
        <v>14570</v>
      </c>
      <c r="E368" s="27">
        <v>0</v>
      </c>
      <c r="F368" s="27">
        <v>18555</v>
      </c>
      <c r="G368" s="27">
        <v>147296</v>
      </c>
      <c r="H368" s="27">
        <v>246464</v>
      </c>
      <c r="I368" s="27">
        <v>12702</v>
      </c>
      <c r="J368" s="27">
        <v>98633</v>
      </c>
      <c r="K368" s="27">
        <v>0</v>
      </c>
      <c r="L368" s="27">
        <v>0</v>
      </c>
      <c r="M368" s="27">
        <v>538220</v>
      </c>
      <c r="N368" s="27">
        <v>252285.4</v>
      </c>
      <c r="O368" s="27">
        <v>16410.099999999999</v>
      </c>
      <c r="P368" s="46"/>
      <c r="Q368" s="29" t="s">
        <v>127</v>
      </c>
      <c r="R368" s="29" t="s">
        <v>187</v>
      </c>
      <c r="S368" s="29" t="s">
        <v>188</v>
      </c>
      <c r="U368" s="13">
        <v>0</v>
      </c>
      <c r="V368" s="30">
        <v>-538220</v>
      </c>
    </row>
    <row r="369" spans="1:22" ht="14.4" x14ac:dyDescent="0.3">
      <c r="A369" s="25" t="s">
        <v>254</v>
      </c>
      <c r="B369" s="26" t="s">
        <v>132</v>
      </c>
      <c r="C369" s="25" t="s">
        <v>48</v>
      </c>
      <c r="D369" s="27">
        <v>6495</v>
      </c>
      <c r="E369" s="27">
        <v>0</v>
      </c>
      <c r="F369" s="27">
        <v>9209</v>
      </c>
      <c r="G369" s="27">
        <v>42863</v>
      </c>
      <c r="H369" s="27">
        <v>72820</v>
      </c>
      <c r="I369" s="27">
        <v>3960</v>
      </c>
      <c r="J369" s="27">
        <v>30341</v>
      </c>
      <c r="K369" s="27">
        <v>0</v>
      </c>
      <c r="L369" s="27">
        <v>0</v>
      </c>
      <c r="M369" s="27">
        <v>165688</v>
      </c>
      <c r="N369" s="27">
        <v>84137.4</v>
      </c>
      <c r="O369" s="27">
        <v>5473.2</v>
      </c>
      <c r="P369" s="46"/>
      <c r="Q369" s="29" t="s">
        <v>127</v>
      </c>
      <c r="R369" s="29" t="s">
        <v>187</v>
      </c>
      <c r="S369" s="29" t="s">
        <v>188</v>
      </c>
      <c r="U369" s="13">
        <v>0</v>
      </c>
      <c r="V369" s="30">
        <v>-165688</v>
      </c>
    </row>
    <row r="370" spans="1:22" ht="14.4" x14ac:dyDescent="0.3">
      <c r="A370" s="25" t="s">
        <v>255</v>
      </c>
      <c r="B370" s="26">
        <v>0</v>
      </c>
      <c r="C370" s="25" t="s">
        <v>45</v>
      </c>
      <c r="D370" s="27">
        <v>13</v>
      </c>
      <c r="E370" s="27">
        <v>0</v>
      </c>
      <c r="F370" s="27">
        <v>4</v>
      </c>
      <c r="G370" s="27">
        <v>4873</v>
      </c>
      <c r="H370" s="27">
        <v>1009</v>
      </c>
      <c r="I370" s="27">
        <v>0</v>
      </c>
      <c r="J370" s="27">
        <v>19707</v>
      </c>
      <c r="K370" s="27">
        <v>1100</v>
      </c>
      <c r="L370" s="27">
        <v>345</v>
      </c>
      <c r="M370" s="27">
        <v>25606</v>
      </c>
      <c r="N370" s="27">
        <v>46993.299999999996</v>
      </c>
      <c r="O370" s="27">
        <v>3538.2999999999993</v>
      </c>
      <c r="P370" s="46"/>
      <c r="Q370" s="29" t="s">
        <v>174</v>
      </c>
      <c r="R370" s="29" t="s">
        <v>14</v>
      </c>
      <c r="S370" s="29" t="s">
        <v>175</v>
      </c>
      <c r="U370" s="13">
        <v>25606</v>
      </c>
      <c r="V370" s="30">
        <v>0</v>
      </c>
    </row>
    <row r="371" spans="1:22" ht="14.4" x14ac:dyDescent="0.3">
      <c r="A371" s="25" t="s">
        <v>255</v>
      </c>
      <c r="B371" s="26" t="s">
        <v>284</v>
      </c>
      <c r="C371" s="42" t="s">
        <v>45</v>
      </c>
      <c r="D371" s="27">
        <v>1</v>
      </c>
      <c r="E371" s="27">
        <v>0</v>
      </c>
      <c r="F371" s="27">
        <v>2</v>
      </c>
      <c r="G371" s="27">
        <v>1044</v>
      </c>
      <c r="H371" s="27">
        <v>314</v>
      </c>
      <c r="I371" s="27">
        <v>0</v>
      </c>
      <c r="J371" s="27">
        <v>12810</v>
      </c>
      <c r="K371" s="27">
        <v>488</v>
      </c>
      <c r="L371" s="27">
        <v>181</v>
      </c>
      <c r="M371" s="27">
        <v>14171</v>
      </c>
      <c r="N371" s="27">
        <v>22800.400000000001</v>
      </c>
      <c r="O371" s="27">
        <v>2123.6999999999998</v>
      </c>
      <c r="P371" s="46"/>
      <c r="Q371" s="29" t="s">
        <v>174</v>
      </c>
      <c r="R371" s="29" t="s">
        <v>14</v>
      </c>
      <c r="S371" s="29" t="s">
        <v>175</v>
      </c>
      <c r="U371" s="13">
        <v>14171</v>
      </c>
      <c r="V371" s="30">
        <v>0</v>
      </c>
    </row>
    <row r="372" spans="1:22" ht="14.4" x14ac:dyDescent="0.3">
      <c r="A372" s="25" t="s">
        <v>255</v>
      </c>
      <c r="B372" s="26">
        <v>1</v>
      </c>
      <c r="C372" s="25" t="s">
        <v>45</v>
      </c>
      <c r="D372" s="27">
        <v>0</v>
      </c>
      <c r="E372" s="27">
        <v>0</v>
      </c>
      <c r="F372" s="27">
        <v>5</v>
      </c>
      <c r="G372" s="27">
        <v>631</v>
      </c>
      <c r="H372" s="27">
        <v>185</v>
      </c>
      <c r="I372" s="27">
        <v>0</v>
      </c>
      <c r="J372" s="27">
        <v>7269</v>
      </c>
      <c r="K372" s="27">
        <v>394</v>
      </c>
      <c r="L372" s="27">
        <v>55</v>
      </c>
      <c r="M372" s="27">
        <v>8090</v>
      </c>
      <c r="N372" s="27">
        <v>29485.9</v>
      </c>
      <c r="O372" s="27">
        <v>1553.4</v>
      </c>
      <c r="P372" s="46"/>
      <c r="Q372" s="29" t="s">
        <v>174</v>
      </c>
      <c r="R372" s="29" t="s">
        <v>14</v>
      </c>
      <c r="S372" s="29" t="s">
        <v>175</v>
      </c>
      <c r="U372" s="13">
        <v>8090</v>
      </c>
      <c r="V372" s="30">
        <v>0</v>
      </c>
    </row>
    <row r="373" spans="1:22" ht="14.4" x14ac:dyDescent="0.3">
      <c r="A373" s="25" t="s">
        <v>255</v>
      </c>
      <c r="B373" s="26">
        <v>1</v>
      </c>
      <c r="C373" s="25" t="s">
        <v>48</v>
      </c>
      <c r="D373" s="27">
        <v>0</v>
      </c>
      <c r="E373" s="27">
        <v>0</v>
      </c>
      <c r="F373" s="27">
        <v>0</v>
      </c>
      <c r="G373" s="27">
        <v>77</v>
      </c>
      <c r="H373" s="27">
        <v>17</v>
      </c>
      <c r="I373" s="27">
        <v>0</v>
      </c>
      <c r="J373" s="27">
        <v>862</v>
      </c>
      <c r="K373" s="27">
        <v>85</v>
      </c>
      <c r="L373" s="27">
        <v>7</v>
      </c>
      <c r="M373" s="27">
        <v>956</v>
      </c>
      <c r="N373" s="27">
        <v>1510.8000000000002</v>
      </c>
      <c r="O373" s="27">
        <v>834.69999999999982</v>
      </c>
      <c r="P373" s="46"/>
      <c r="Q373" s="29" t="s">
        <v>174</v>
      </c>
      <c r="R373" s="29" t="s">
        <v>14</v>
      </c>
      <c r="S373" s="29" t="s">
        <v>175</v>
      </c>
      <c r="U373" s="13">
        <v>956</v>
      </c>
      <c r="V373" s="30">
        <v>0</v>
      </c>
    </row>
    <row r="374" spans="1:22" ht="14.4" x14ac:dyDescent="0.3">
      <c r="A374" s="25" t="s">
        <v>255</v>
      </c>
      <c r="B374" s="26">
        <v>3</v>
      </c>
      <c r="C374" s="25" t="s">
        <v>45</v>
      </c>
      <c r="D374" s="27">
        <v>21</v>
      </c>
      <c r="E374" s="27">
        <v>0</v>
      </c>
      <c r="F374" s="27">
        <v>21</v>
      </c>
      <c r="G374" s="27">
        <v>9508</v>
      </c>
      <c r="H374" s="27">
        <v>1953</v>
      </c>
      <c r="I374" s="27">
        <v>0</v>
      </c>
      <c r="J374" s="27">
        <v>50542</v>
      </c>
      <c r="K374" s="27">
        <v>1883</v>
      </c>
      <c r="L374" s="27">
        <v>645</v>
      </c>
      <c r="M374" s="27">
        <v>62045</v>
      </c>
      <c r="N374" s="27">
        <v>71054.200000000012</v>
      </c>
      <c r="O374" s="27">
        <v>5477</v>
      </c>
      <c r="P374" s="46"/>
      <c r="Q374" s="29" t="s">
        <v>174</v>
      </c>
      <c r="R374" s="29" t="s">
        <v>14</v>
      </c>
      <c r="S374" s="29" t="s">
        <v>176</v>
      </c>
      <c r="U374" s="13">
        <v>62045</v>
      </c>
      <c r="V374" s="30">
        <v>0</v>
      </c>
    </row>
    <row r="375" spans="1:22" ht="14.4" x14ac:dyDescent="0.3">
      <c r="A375" s="25" t="s">
        <v>255</v>
      </c>
      <c r="B375" s="26">
        <v>3</v>
      </c>
      <c r="C375" s="25" t="s">
        <v>57</v>
      </c>
      <c r="D375" s="27">
        <v>0</v>
      </c>
      <c r="E375" s="27">
        <v>0</v>
      </c>
      <c r="F375" s="27">
        <v>1</v>
      </c>
      <c r="G375" s="27">
        <v>178</v>
      </c>
      <c r="H375" s="27">
        <v>40</v>
      </c>
      <c r="I375" s="27">
        <v>0</v>
      </c>
      <c r="J375" s="27">
        <v>1297</v>
      </c>
      <c r="K375" s="27">
        <v>83</v>
      </c>
      <c r="L375" s="27">
        <v>13</v>
      </c>
      <c r="M375" s="27">
        <v>1516</v>
      </c>
      <c r="N375" s="27">
        <v>2152.6</v>
      </c>
      <c r="O375" s="27">
        <v>778.00000000000011</v>
      </c>
      <c r="P375" s="46"/>
      <c r="Q375" s="29" t="s">
        <v>174</v>
      </c>
      <c r="R375" s="29" t="s">
        <v>14</v>
      </c>
      <c r="S375" s="29" t="s">
        <v>176</v>
      </c>
      <c r="U375" s="13">
        <v>1516</v>
      </c>
      <c r="V375" s="30">
        <v>0</v>
      </c>
    </row>
    <row r="376" spans="1:22" ht="14.4" x14ac:dyDescent="0.3">
      <c r="A376" s="25" t="s">
        <v>255</v>
      </c>
      <c r="B376" s="26">
        <v>7</v>
      </c>
      <c r="C376" s="25" t="s">
        <v>45</v>
      </c>
      <c r="D376" s="27">
        <v>64</v>
      </c>
      <c r="E376" s="27">
        <v>0</v>
      </c>
      <c r="F376" s="27">
        <v>15</v>
      </c>
      <c r="G376" s="27">
        <v>7670</v>
      </c>
      <c r="H376" s="27">
        <v>1921</v>
      </c>
      <c r="I376" s="27">
        <v>0</v>
      </c>
      <c r="J376" s="27">
        <v>53052</v>
      </c>
      <c r="K376" s="27">
        <v>2625</v>
      </c>
      <c r="L376" s="27">
        <v>766</v>
      </c>
      <c r="M376" s="27">
        <v>62722</v>
      </c>
      <c r="N376" s="27">
        <v>116249.60000000001</v>
      </c>
      <c r="O376" s="27">
        <v>8334</v>
      </c>
      <c r="P376" s="46"/>
      <c r="Q376" s="29" t="s">
        <v>174</v>
      </c>
      <c r="R376" s="29" t="s">
        <v>14</v>
      </c>
      <c r="S376" s="29" t="s">
        <v>175</v>
      </c>
      <c r="U376" s="13">
        <v>62722</v>
      </c>
      <c r="V376" s="30">
        <v>0</v>
      </c>
    </row>
    <row r="377" spans="1:22" ht="14.4" x14ac:dyDescent="0.3">
      <c r="A377" s="25" t="s">
        <v>255</v>
      </c>
      <c r="B377" s="26">
        <v>8</v>
      </c>
      <c r="C377" s="25" t="s">
        <v>45</v>
      </c>
      <c r="D377" s="27">
        <v>11</v>
      </c>
      <c r="E377" s="27">
        <v>0</v>
      </c>
      <c r="F377" s="27">
        <v>3</v>
      </c>
      <c r="G377" s="27">
        <v>3367</v>
      </c>
      <c r="H377" s="27">
        <v>848</v>
      </c>
      <c r="I377" s="27">
        <v>1</v>
      </c>
      <c r="J377" s="27">
        <v>29712</v>
      </c>
      <c r="K377" s="27">
        <v>1656</v>
      </c>
      <c r="L377" s="27">
        <v>566</v>
      </c>
      <c r="M377" s="27">
        <v>33942</v>
      </c>
      <c r="N377" s="27">
        <v>70239.5</v>
      </c>
      <c r="O377" s="27">
        <v>5251.5999999999995</v>
      </c>
      <c r="P377" s="46"/>
      <c r="Q377" s="29" t="s">
        <v>174</v>
      </c>
      <c r="R377" s="29" t="s">
        <v>14</v>
      </c>
      <c r="S377" s="29" t="s">
        <v>175</v>
      </c>
      <c r="U377" s="13">
        <v>33942</v>
      </c>
      <c r="V377" s="30">
        <v>0</v>
      </c>
    </row>
    <row r="378" spans="1:22" ht="14.4" x14ac:dyDescent="0.3">
      <c r="A378" s="25" t="s">
        <v>255</v>
      </c>
      <c r="B378" s="26">
        <v>10</v>
      </c>
      <c r="C378" s="25" t="s">
        <v>45</v>
      </c>
      <c r="D378" s="27">
        <v>2</v>
      </c>
      <c r="E378" s="27">
        <v>0</v>
      </c>
      <c r="F378" s="27">
        <v>2</v>
      </c>
      <c r="G378" s="27">
        <v>846</v>
      </c>
      <c r="H378" s="27">
        <v>266</v>
      </c>
      <c r="I378" s="27">
        <v>0</v>
      </c>
      <c r="J378" s="27">
        <v>9919</v>
      </c>
      <c r="K378" s="27">
        <v>317</v>
      </c>
      <c r="L378" s="27">
        <v>152</v>
      </c>
      <c r="M378" s="27">
        <v>11035</v>
      </c>
      <c r="N378" s="27">
        <v>17584.8</v>
      </c>
      <c r="O378" s="27">
        <v>1421.4</v>
      </c>
      <c r="P378" s="46"/>
      <c r="Q378" s="29" t="s">
        <v>174</v>
      </c>
      <c r="R378" s="29" t="s">
        <v>14</v>
      </c>
      <c r="S378" s="29" t="s">
        <v>175</v>
      </c>
      <c r="U378" s="13">
        <v>11035</v>
      </c>
      <c r="V378" s="30">
        <v>0</v>
      </c>
    </row>
    <row r="379" spans="1:22" ht="14.4" x14ac:dyDescent="0.3">
      <c r="A379" s="25" t="s">
        <v>255</v>
      </c>
      <c r="B379" s="26">
        <v>12</v>
      </c>
      <c r="C379" s="25" t="s">
        <v>45</v>
      </c>
      <c r="D379" s="27">
        <v>24</v>
      </c>
      <c r="E379" s="27">
        <v>0</v>
      </c>
      <c r="F379" s="27">
        <v>10</v>
      </c>
      <c r="G379" s="27">
        <v>2626</v>
      </c>
      <c r="H379" s="27">
        <v>552</v>
      </c>
      <c r="I379" s="27">
        <v>0</v>
      </c>
      <c r="J379" s="27">
        <v>14514</v>
      </c>
      <c r="K379" s="27">
        <v>726</v>
      </c>
      <c r="L379" s="27">
        <v>86</v>
      </c>
      <c r="M379" s="27">
        <v>17726</v>
      </c>
      <c r="N379" s="27">
        <v>47072.800000000003</v>
      </c>
      <c r="O379" s="27">
        <v>4027.8000000000006</v>
      </c>
      <c r="P379" s="46"/>
      <c r="Q379" s="29" t="s">
        <v>174</v>
      </c>
      <c r="R379" s="29" t="s">
        <v>14</v>
      </c>
      <c r="S379" s="29" t="s">
        <v>175</v>
      </c>
      <c r="U379" s="13">
        <v>17726</v>
      </c>
      <c r="V379" s="30">
        <v>0</v>
      </c>
    </row>
    <row r="380" spans="1:22" ht="14.4" x14ac:dyDescent="0.3">
      <c r="A380" s="25" t="s">
        <v>255</v>
      </c>
      <c r="B380" s="26">
        <v>13</v>
      </c>
      <c r="C380" s="25" t="s">
        <v>45</v>
      </c>
      <c r="D380" s="27">
        <v>56</v>
      </c>
      <c r="E380" s="27">
        <v>0</v>
      </c>
      <c r="F380" s="27">
        <v>6</v>
      </c>
      <c r="G380" s="27">
        <v>5276</v>
      </c>
      <c r="H380" s="27">
        <v>1035</v>
      </c>
      <c r="I380" s="27">
        <v>0</v>
      </c>
      <c r="J380" s="27">
        <v>13925</v>
      </c>
      <c r="K380" s="27">
        <v>704</v>
      </c>
      <c r="L380" s="27">
        <v>166</v>
      </c>
      <c r="M380" s="27">
        <v>20298</v>
      </c>
      <c r="N380" s="27">
        <v>52224.2</v>
      </c>
      <c r="O380" s="27">
        <v>4026.0000000000005</v>
      </c>
      <c r="P380" s="46"/>
      <c r="Q380" s="29" t="s">
        <v>174</v>
      </c>
      <c r="R380" s="29" t="s">
        <v>14</v>
      </c>
      <c r="S380" s="29" t="s">
        <v>176</v>
      </c>
      <c r="U380" s="13">
        <v>20298</v>
      </c>
      <c r="V380" s="30">
        <v>0</v>
      </c>
    </row>
    <row r="381" spans="1:22" ht="14.4" x14ac:dyDescent="0.3">
      <c r="A381" s="25" t="s">
        <v>255</v>
      </c>
      <c r="B381" s="26">
        <v>15</v>
      </c>
      <c r="C381" s="25" t="s">
        <v>45</v>
      </c>
      <c r="D381" s="27">
        <v>52</v>
      </c>
      <c r="E381" s="27">
        <v>0</v>
      </c>
      <c r="F381" s="27">
        <v>3</v>
      </c>
      <c r="G381" s="27">
        <v>1669</v>
      </c>
      <c r="H381" s="27">
        <v>726</v>
      </c>
      <c r="I381" s="27">
        <v>0</v>
      </c>
      <c r="J381" s="27">
        <v>17521</v>
      </c>
      <c r="K381" s="27">
        <v>819</v>
      </c>
      <c r="L381" s="27">
        <v>425</v>
      </c>
      <c r="M381" s="27">
        <v>19971</v>
      </c>
      <c r="N381" s="27">
        <v>27757.599999999999</v>
      </c>
      <c r="O381" s="27">
        <v>3056.6</v>
      </c>
      <c r="P381" s="46"/>
      <c r="Q381" s="29" t="s">
        <v>174</v>
      </c>
      <c r="R381" s="29" t="s">
        <v>14</v>
      </c>
      <c r="S381" s="29" t="s">
        <v>175</v>
      </c>
      <c r="U381" s="13">
        <v>19971</v>
      </c>
      <c r="V381" s="30">
        <v>0</v>
      </c>
    </row>
    <row r="382" spans="1:22" ht="14.4" x14ac:dyDescent="0.3">
      <c r="A382" s="25" t="s">
        <v>255</v>
      </c>
      <c r="B382" s="26">
        <v>16</v>
      </c>
      <c r="C382" s="25" t="s">
        <v>45</v>
      </c>
      <c r="D382" s="27">
        <v>91</v>
      </c>
      <c r="E382" s="27">
        <v>0</v>
      </c>
      <c r="F382" s="27">
        <v>12</v>
      </c>
      <c r="G382" s="27">
        <v>9675</v>
      </c>
      <c r="H382" s="27">
        <v>2795</v>
      </c>
      <c r="I382" s="27">
        <v>1</v>
      </c>
      <c r="J382" s="27">
        <v>41258</v>
      </c>
      <c r="K382" s="27">
        <v>2227</v>
      </c>
      <c r="L382" s="27">
        <v>738</v>
      </c>
      <c r="M382" s="27">
        <v>53832</v>
      </c>
      <c r="N382" s="27">
        <v>99314.200000000012</v>
      </c>
      <c r="O382" s="27">
        <v>6801.4999999999991</v>
      </c>
      <c r="P382" s="46"/>
      <c r="Q382" s="29" t="s">
        <v>174</v>
      </c>
      <c r="R382" s="29" t="s">
        <v>14</v>
      </c>
      <c r="S382" s="29" t="s">
        <v>175</v>
      </c>
      <c r="U382" s="13">
        <v>53832</v>
      </c>
      <c r="V382" s="30">
        <v>0</v>
      </c>
    </row>
    <row r="383" spans="1:22" ht="14.4" x14ac:dyDescent="0.3">
      <c r="A383" s="25" t="s">
        <v>255</v>
      </c>
      <c r="B383" s="26">
        <v>17</v>
      </c>
      <c r="C383" s="25" t="s">
        <v>45</v>
      </c>
      <c r="D383" s="27">
        <v>89</v>
      </c>
      <c r="E383" s="27">
        <v>0</v>
      </c>
      <c r="F383" s="27">
        <v>17</v>
      </c>
      <c r="G383" s="27">
        <v>7152</v>
      </c>
      <c r="H383" s="27">
        <v>2582</v>
      </c>
      <c r="I383" s="27">
        <v>0</v>
      </c>
      <c r="J383" s="27">
        <v>58396</v>
      </c>
      <c r="K383" s="27">
        <v>2811</v>
      </c>
      <c r="L383" s="27">
        <v>626</v>
      </c>
      <c r="M383" s="27">
        <v>68236</v>
      </c>
      <c r="N383" s="27">
        <v>77567</v>
      </c>
      <c r="O383" s="27">
        <v>5942.3</v>
      </c>
      <c r="P383" s="46"/>
      <c r="Q383" s="29" t="s">
        <v>174</v>
      </c>
      <c r="R383" s="29" t="s">
        <v>14</v>
      </c>
      <c r="S383" s="29" t="s">
        <v>176</v>
      </c>
      <c r="U383" s="13">
        <v>68236</v>
      </c>
      <c r="V383" s="30">
        <v>0</v>
      </c>
    </row>
    <row r="384" spans="1:22" ht="14.4" x14ac:dyDescent="0.3">
      <c r="A384" s="25" t="s">
        <v>255</v>
      </c>
      <c r="B384" s="26">
        <v>17</v>
      </c>
      <c r="C384" s="25" t="s">
        <v>46</v>
      </c>
      <c r="D384" s="27">
        <v>3</v>
      </c>
      <c r="E384" s="27">
        <v>0</v>
      </c>
      <c r="F384" s="27">
        <v>0</v>
      </c>
      <c r="G384" s="27">
        <v>400</v>
      </c>
      <c r="H384" s="27">
        <v>161</v>
      </c>
      <c r="I384" s="27">
        <v>0</v>
      </c>
      <c r="J384" s="27">
        <v>3872</v>
      </c>
      <c r="K384" s="27">
        <v>232</v>
      </c>
      <c r="L384" s="27">
        <v>33</v>
      </c>
      <c r="M384" s="27">
        <v>4436</v>
      </c>
      <c r="N384" s="27">
        <v>9786.6</v>
      </c>
      <c r="O384" s="27">
        <v>1192.3</v>
      </c>
      <c r="P384" s="46"/>
      <c r="Q384" s="29" t="s">
        <v>174</v>
      </c>
      <c r="R384" s="29" t="s">
        <v>14</v>
      </c>
      <c r="S384" s="29" t="s">
        <v>176</v>
      </c>
      <c r="U384" s="13">
        <v>4436</v>
      </c>
      <c r="V384" s="30">
        <v>0</v>
      </c>
    </row>
    <row r="385" spans="1:22" ht="14.4" x14ac:dyDescent="0.3">
      <c r="A385" s="25" t="s">
        <v>255</v>
      </c>
      <c r="B385" s="26">
        <v>17</v>
      </c>
      <c r="C385" s="25" t="s">
        <v>57</v>
      </c>
      <c r="D385" s="27">
        <v>6</v>
      </c>
      <c r="E385" s="27">
        <v>0</v>
      </c>
      <c r="F385" s="27">
        <v>1</v>
      </c>
      <c r="G385" s="27">
        <v>353</v>
      </c>
      <c r="H385" s="27">
        <v>110</v>
      </c>
      <c r="I385" s="27">
        <v>0</v>
      </c>
      <c r="J385" s="27">
        <v>3269</v>
      </c>
      <c r="K385" s="27">
        <v>196</v>
      </c>
      <c r="L385" s="27">
        <v>19</v>
      </c>
      <c r="M385" s="27">
        <v>3739</v>
      </c>
      <c r="N385" s="27">
        <v>4232.3999999999996</v>
      </c>
      <c r="O385" s="27">
        <v>864.99999999999989</v>
      </c>
      <c r="P385" s="46"/>
      <c r="Q385" s="29" t="s">
        <v>174</v>
      </c>
      <c r="R385" s="29" t="s">
        <v>14</v>
      </c>
      <c r="S385" s="29" t="s">
        <v>176</v>
      </c>
      <c r="U385" s="13">
        <v>3739</v>
      </c>
      <c r="V385" s="30">
        <v>0</v>
      </c>
    </row>
    <row r="386" spans="1:22" ht="14.4" x14ac:dyDescent="0.3">
      <c r="A386" s="25" t="s">
        <v>255</v>
      </c>
      <c r="B386" s="26">
        <v>19</v>
      </c>
      <c r="C386" s="25" t="s">
        <v>45</v>
      </c>
      <c r="D386" s="27">
        <v>259</v>
      </c>
      <c r="E386" s="27">
        <v>0</v>
      </c>
      <c r="F386" s="27">
        <v>14</v>
      </c>
      <c r="G386" s="27">
        <v>13086</v>
      </c>
      <c r="H386" s="27">
        <v>3250</v>
      </c>
      <c r="I386" s="27">
        <v>1</v>
      </c>
      <c r="J386" s="27">
        <v>84426</v>
      </c>
      <c r="K386" s="27">
        <v>4416</v>
      </c>
      <c r="L386" s="27">
        <v>934</v>
      </c>
      <c r="M386" s="27">
        <v>101036</v>
      </c>
      <c r="N386" s="27">
        <v>112600.20000000001</v>
      </c>
      <c r="O386" s="27">
        <v>8244.1</v>
      </c>
      <c r="P386" s="46"/>
      <c r="Q386" s="29" t="s">
        <v>174</v>
      </c>
      <c r="R386" s="29" t="s">
        <v>14</v>
      </c>
      <c r="S386" s="29" t="s">
        <v>175</v>
      </c>
      <c r="U386" s="13">
        <v>101036</v>
      </c>
      <c r="V386" s="30">
        <v>0</v>
      </c>
    </row>
    <row r="387" spans="1:22" ht="14.4" x14ac:dyDescent="0.3">
      <c r="A387" s="25" t="s">
        <v>255</v>
      </c>
      <c r="B387" s="26">
        <v>27</v>
      </c>
      <c r="C387" s="25" t="s">
        <v>45</v>
      </c>
      <c r="D387" s="27">
        <v>11</v>
      </c>
      <c r="E387" s="27">
        <v>0</v>
      </c>
      <c r="F387" s="27">
        <v>11</v>
      </c>
      <c r="G387" s="27">
        <v>10145</v>
      </c>
      <c r="H387" s="27">
        <v>5346</v>
      </c>
      <c r="I387" s="27">
        <v>0</v>
      </c>
      <c r="J387" s="27">
        <v>58249</v>
      </c>
      <c r="K387" s="27">
        <v>2797</v>
      </c>
      <c r="L387" s="27">
        <v>782</v>
      </c>
      <c r="M387" s="27">
        <v>73762</v>
      </c>
      <c r="N387" s="27">
        <v>98748.799999999988</v>
      </c>
      <c r="O387" s="27">
        <v>7228.6</v>
      </c>
      <c r="P387" s="46"/>
      <c r="Q387" s="29" t="s">
        <v>174</v>
      </c>
      <c r="R387" s="29" t="s">
        <v>14</v>
      </c>
      <c r="S387" s="29" t="s">
        <v>175</v>
      </c>
      <c r="U387" s="13">
        <v>73762</v>
      </c>
      <c r="V387" s="30">
        <v>0</v>
      </c>
    </row>
    <row r="388" spans="1:22" ht="14.4" x14ac:dyDescent="0.3">
      <c r="A388" s="25" t="s">
        <v>255</v>
      </c>
      <c r="B388" s="26">
        <v>28</v>
      </c>
      <c r="C388" s="25" t="s">
        <v>45</v>
      </c>
      <c r="D388" s="27">
        <v>2</v>
      </c>
      <c r="E388" s="27">
        <v>0</v>
      </c>
      <c r="F388" s="27">
        <v>1</v>
      </c>
      <c r="G388" s="27">
        <v>696</v>
      </c>
      <c r="H388" s="27">
        <v>453</v>
      </c>
      <c r="I388" s="27">
        <v>1</v>
      </c>
      <c r="J388" s="27">
        <v>4789</v>
      </c>
      <c r="K388" s="27">
        <v>274</v>
      </c>
      <c r="L388" s="27">
        <v>35</v>
      </c>
      <c r="M388" s="27">
        <v>5942</v>
      </c>
      <c r="N388" s="27">
        <v>28740</v>
      </c>
      <c r="O388" s="27">
        <v>1735.4</v>
      </c>
      <c r="P388" s="46"/>
      <c r="Q388" s="29" t="s">
        <v>174</v>
      </c>
      <c r="R388" s="29" t="s">
        <v>14</v>
      </c>
      <c r="S388" s="29" t="s">
        <v>175</v>
      </c>
      <c r="U388" s="13">
        <v>5942</v>
      </c>
      <c r="V388" s="30">
        <v>0</v>
      </c>
    </row>
    <row r="389" spans="1:22" ht="14.4" x14ac:dyDescent="0.3">
      <c r="A389" s="25" t="s">
        <v>255</v>
      </c>
      <c r="B389" s="26">
        <v>29</v>
      </c>
      <c r="C389" s="25" t="s">
        <v>45</v>
      </c>
      <c r="D389" s="27">
        <v>1579</v>
      </c>
      <c r="E389" s="27">
        <v>0</v>
      </c>
      <c r="F389" s="27">
        <v>15</v>
      </c>
      <c r="G389" s="27">
        <v>10442</v>
      </c>
      <c r="H389" s="27">
        <v>3215</v>
      </c>
      <c r="I389" s="27">
        <v>1</v>
      </c>
      <c r="J389" s="27">
        <v>47209</v>
      </c>
      <c r="K389" s="27">
        <v>2114</v>
      </c>
      <c r="L389" s="27">
        <v>594</v>
      </c>
      <c r="M389" s="27">
        <v>62461</v>
      </c>
      <c r="N389" s="27">
        <v>77121</v>
      </c>
      <c r="O389" s="27">
        <v>6513.2999999999993</v>
      </c>
      <c r="P389" s="46"/>
      <c r="Q389" s="29" t="s">
        <v>174</v>
      </c>
      <c r="R389" s="29" t="s">
        <v>14</v>
      </c>
      <c r="S389" s="29" t="s">
        <v>176</v>
      </c>
      <c r="U389" s="13">
        <v>62461</v>
      </c>
      <c r="V389" s="30">
        <v>0</v>
      </c>
    </row>
    <row r="390" spans="1:22" ht="14.4" x14ac:dyDescent="0.3">
      <c r="A390" s="25" t="s">
        <v>255</v>
      </c>
      <c r="B390" s="26">
        <v>29</v>
      </c>
      <c r="C390" s="25" t="s">
        <v>46</v>
      </c>
      <c r="D390" s="27">
        <v>92</v>
      </c>
      <c r="E390" s="27">
        <v>0</v>
      </c>
      <c r="F390" s="27">
        <v>1</v>
      </c>
      <c r="G390" s="27">
        <v>664</v>
      </c>
      <c r="H390" s="27">
        <v>194</v>
      </c>
      <c r="I390" s="27">
        <v>1</v>
      </c>
      <c r="J390" s="27">
        <v>3064</v>
      </c>
      <c r="K390" s="27">
        <v>185</v>
      </c>
      <c r="L390" s="27">
        <v>23</v>
      </c>
      <c r="M390" s="27">
        <v>4016</v>
      </c>
      <c r="N390" s="27">
        <v>12993.2</v>
      </c>
      <c r="O390" s="27">
        <v>1206.8999999999999</v>
      </c>
      <c r="P390" s="46"/>
      <c r="Q390" s="29" t="s">
        <v>174</v>
      </c>
      <c r="R390" s="29" t="s">
        <v>14</v>
      </c>
      <c r="S390" s="29" t="s">
        <v>176</v>
      </c>
      <c r="U390" s="13">
        <v>4016</v>
      </c>
      <c r="V390" s="30">
        <v>0</v>
      </c>
    </row>
    <row r="391" spans="1:22" ht="14.4" x14ac:dyDescent="0.3">
      <c r="A391" s="25" t="s">
        <v>255</v>
      </c>
      <c r="B391" s="26">
        <v>30</v>
      </c>
      <c r="C391" s="25" t="s">
        <v>45</v>
      </c>
      <c r="D391" s="27">
        <v>0</v>
      </c>
      <c r="E391" s="27">
        <v>0</v>
      </c>
      <c r="F391" s="27">
        <v>0</v>
      </c>
      <c r="G391" s="27">
        <v>6</v>
      </c>
      <c r="H391" s="27">
        <v>0</v>
      </c>
      <c r="I391" s="27">
        <v>0</v>
      </c>
      <c r="J391" s="27">
        <v>2255</v>
      </c>
      <c r="K391" s="27">
        <v>82</v>
      </c>
      <c r="L391" s="27">
        <v>11</v>
      </c>
      <c r="M391" s="27">
        <v>2261</v>
      </c>
      <c r="N391" s="27">
        <v>11676.400000000001</v>
      </c>
      <c r="O391" s="27">
        <v>1164.2</v>
      </c>
      <c r="P391" s="46"/>
      <c r="Q391" s="29" t="s">
        <v>174</v>
      </c>
      <c r="R391" s="29" t="s">
        <v>177</v>
      </c>
      <c r="S391" s="29" t="s">
        <v>178</v>
      </c>
      <c r="U391" s="13">
        <v>2261</v>
      </c>
      <c r="V391" s="30">
        <v>0</v>
      </c>
    </row>
    <row r="392" spans="1:22" ht="14.4" x14ac:dyDescent="0.3">
      <c r="A392" s="25" t="s">
        <v>255</v>
      </c>
      <c r="B392" s="26">
        <v>30</v>
      </c>
      <c r="C392" s="25" t="s">
        <v>48</v>
      </c>
      <c r="D392" s="27">
        <v>0</v>
      </c>
      <c r="E392" s="27">
        <v>0</v>
      </c>
      <c r="F392" s="27">
        <v>0</v>
      </c>
      <c r="G392" s="27">
        <v>2</v>
      </c>
      <c r="H392" s="27">
        <v>0</v>
      </c>
      <c r="I392" s="27">
        <v>0</v>
      </c>
      <c r="J392" s="27">
        <v>3806</v>
      </c>
      <c r="K392" s="27">
        <v>167</v>
      </c>
      <c r="L392" s="27">
        <v>14</v>
      </c>
      <c r="M392" s="27">
        <v>3808</v>
      </c>
      <c r="N392" s="27">
        <v>9871.6</v>
      </c>
      <c r="O392" s="27">
        <v>719.7</v>
      </c>
      <c r="P392" s="46"/>
      <c r="Q392" s="29" t="s">
        <v>174</v>
      </c>
      <c r="R392" s="29" t="s">
        <v>177</v>
      </c>
      <c r="S392" s="29" t="s">
        <v>178</v>
      </c>
      <c r="U392" s="13">
        <v>3808</v>
      </c>
      <c r="V392" s="30">
        <v>0</v>
      </c>
    </row>
    <row r="393" spans="1:22" ht="14.4" x14ac:dyDescent="0.3">
      <c r="A393" s="25" t="s">
        <v>255</v>
      </c>
      <c r="B393" s="26">
        <v>32</v>
      </c>
      <c r="C393" s="25" t="s">
        <v>45</v>
      </c>
      <c r="D393" s="27">
        <v>67</v>
      </c>
      <c r="E393" s="27">
        <v>0</v>
      </c>
      <c r="F393" s="27">
        <v>10</v>
      </c>
      <c r="G393" s="27">
        <v>5691</v>
      </c>
      <c r="H393" s="27">
        <v>853</v>
      </c>
      <c r="I393" s="27">
        <v>0</v>
      </c>
      <c r="J393" s="27">
        <v>24361</v>
      </c>
      <c r="K393" s="27">
        <v>1122</v>
      </c>
      <c r="L393" s="27">
        <v>383</v>
      </c>
      <c r="M393" s="27">
        <v>30982</v>
      </c>
      <c r="N393" s="27">
        <v>55557.600000000006</v>
      </c>
      <c r="O393" s="27">
        <v>3884.9999999999991</v>
      </c>
      <c r="P393" s="46"/>
      <c r="Q393" s="29" t="s">
        <v>174</v>
      </c>
      <c r="R393" s="29" t="s">
        <v>14</v>
      </c>
      <c r="S393" s="29" t="s">
        <v>175</v>
      </c>
      <c r="U393" s="13">
        <v>30982</v>
      </c>
      <c r="V393" s="30">
        <v>0</v>
      </c>
    </row>
    <row r="394" spans="1:22" ht="14.4" x14ac:dyDescent="0.3">
      <c r="A394" s="25" t="s">
        <v>255</v>
      </c>
      <c r="B394" s="26">
        <v>32</v>
      </c>
      <c r="C394" s="25" t="s">
        <v>48</v>
      </c>
      <c r="D394" s="27">
        <v>0</v>
      </c>
      <c r="E394" s="27">
        <v>0</v>
      </c>
      <c r="F394" s="27">
        <v>1</v>
      </c>
      <c r="G394" s="27">
        <v>359</v>
      </c>
      <c r="H394" s="27">
        <v>30</v>
      </c>
      <c r="I394" s="27">
        <v>1</v>
      </c>
      <c r="J394" s="27">
        <v>1378</v>
      </c>
      <c r="K394" s="27">
        <v>68</v>
      </c>
      <c r="L394" s="27">
        <v>11</v>
      </c>
      <c r="M394" s="27">
        <v>1769</v>
      </c>
      <c r="N394" s="27">
        <v>3192</v>
      </c>
      <c r="O394" s="27">
        <v>1052.2</v>
      </c>
      <c r="P394" s="46"/>
      <c r="Q394" s="29" t="s">
        <v>174</v>
      </c>
      <c r="R394" s="29" t="s">
        <v>14</v>
      </c>
      <c r="S394" s="29" t="s">
        <v>175</v>
      </c>
      <c r="U394" s="13">
        <v>1769</v>
      </c>
      <c r="V394" s="30">
        <v>0</v>
      </c>
    </row>
    <row r="395" spans="1:22" ht="14.4" x14ac:dyDescent="0.3">
      <c r="A395" s="25" t="s">
        <v>255</v>
      </c>
      <c r="B395" s="26">
        <v>35</v>
      </c>
      <c r="C395" s="25" t="s">
        <v>45</v>
      </c>
      <c r="D395" s="27">
        <v>3059</v>
      </c>
      <c r="E395" s="27">
        <v>0</v>
      </c>
      <c r="F395" s="27">
        <v>204</v>
      </c>
      <c r="G395" s="27">
        <v>12868</v>
      </c>
      <c r="H395" s="27">
        <v>5667</v>
      </c>
      <c r="I395" s="27">
        <v>0</v>
      </c>
      <c r="J395" s="27">
        <v>72441</v>
      </c>
      <c r="K395" s="27">
        <v>4146</v>
      </c>
      <c r="L395" s="27">
        <v>1015</v>
      </c>
      <c r="M395" s="27">
        <v>94239</v>
      </c>
      <c r="N395" s="27">
        <v>121062.39999999999</v>
      </c>
      <c r="O395" s="27">
        <v>8465.9</v>
      </c>
      <c r="P395" s="46"/>
      <c r="Q395" s="29" t="s">
        <v>174</v>
      </c>
      <c r="R395" s="29" t="s">
        <v>14</v>
      </c>
      <c r="S395" s="29" t="s">
        <v>175</v>
      </c>
      <c r="U395" s="13">
        <v>94239</v>
      </c>
      <c r="V395" s="30">
        <v>0</v>
      </c>
    </row>
    <row r="396" spans="1:22" ht="14.4" x14ac:dyDescent="0.3">
      <c r="A396" s="25" t="s">
        <v>255</v>
      </c>
      <c r="B396" s="26">
        <v>39</v>
      </c>
      <c r="C396" s="25" t="s">
        <v>45</v>
      </c>
      <c r="D396" s="27">
        <v>0</v>
      </c>
      <c r="E396" s="27">
        <v>0</v>
      </c>
      <c r="F396" s="27">
        <v>2</v>
      </c>
      <c r="G396" s="27">
        <v>1134</v>
      </c>
      <c r="H396" s="27">
        <v>366</v>
      </c>
      <c r="I396" s="27">
        <v>0</v>
      </c>
      <c r="J396" s="27">
        <v>3728</v>
      </c>
      <c r="K396" s="27">
        <v>184</v>
      </c>
      <c r="L396" s="27">
        <v>17</v>
      </c>
      <c r="M396" s="27">
        <v>5230</v>
      </c>
      <c r="N396" s="27">
        <v>31284.600000000002</v>
      </c>
      <c r="O396" s="27">
        <v>2129.4</v>
      </c>
      <c r="P396" s="46"/>
      <c r="Q396" s="29" t="s">
        <v>174</v>
      </c>
      <c r="R396" s="29" t="s">
        <v>14</v>
      </c>
      <c r="S396" s="29" t="s">
        <v>175</v>
      </c>
      <c r="U396" s="13">
        <v>5230</v>
      </c>
      <c r="V396" s="30">
        <v>0</v>
      </c>
    </row>
    <row r="397" spans="1:22" ht="14.4" x14ac:dyDescent="0.3">
      <c r="A397" s="25" t="s">
        <v>255</v>
      </c>
      <c r="B397" s="26">
        <v>40</v>
      </c>
      <c r="C397" s="25" t="s">
        <v>49</v>
      </c>
      <c r="D397" s="27">
        <v>2</v>
      </c>
      <c r="E397" s="27">
        <v>0</v>
      </c>
      <c r="F397" s="27">
        <v>0</v>
      </c>
      <c r="G397" s="27">
        <v>4</v>
      </c>
      <c r="H397" s="27">
        <v>0</v>
      </c>
      <c r="I397" s="27">
        <v>0</v>
      </c>
      <c r="J397" s="27">
        <v>50443</v>
      </c>
      <c r="K397" s="27">
        <v>3585</v>
      </c>
      <c r="L397" s="27">
        <v>532</v>
      </c>
      <c r="M397" s="27">
        <v>50449</v>
      </c>
      <c r="N397" s="27">
        <v>50622</v>
      </c>
      <c r="O397" s="27">
        <v>3983.4000000000005</v>
      </c>
      <c r="P397" s="46"/>
      <c r="Q397" s="29" t="s">
        <v>174</v>
      </c>
      <c r="R397" s="29" t="s">
        <v>177</v>
      </c>
      <c r="S397" s="29" t="s">
        <v>178</v>
      </c>
      <c r="U397" s="13">
        <v>50449</v>
      </c>
      <c r="V397" s="30">
        <v>0</v>
      </c>
    </row>
    <row r="398" spans="1:22" ht="14.4" x14ac:dyDescent="0.3">
      <c r="A398" s="25" t="s">
        <v>255</v>
      </c>
      <c r="B398" s="26">
        <v>40</v>
      </c>
      <c r="C398" s="25" t="s">
        <v>48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1252</v>
      </c>
      <c r="K398" s="27">
        <v>82</v>
      </c>
      <c r="L398" s="27">
        <v>6</v>
      </c>
      <c r="M398" s="27">
        <v>1252</v>
      </c>
      <c r="N398" s="27">
        <v>1520</v>
      </c>
      <c r="O398" s="27">
        <v>579.1</v>
      </c>
      <c r="P398" s="46"/>
      <c r="Q398" s="29" t="s">
        <v>174</v>
      </c>
      <c r="R398" s="29" t="s">
        <v>177</v>
      </c>
      <c r="S398" s="29" t="s">
        <v>178</v>
      </c>
      <c r="U398" s="13">
        <v>1252</v>
      </c>
      <c r="V398" s="30">
        <v>0</v>
      </c>
    </row>
    <row r="399" spans="1:22" ht="14.4" x14ac:dyDescent="0.3">
      <c r="A399" s="25" t="s">
        <v>255</v>
      </c>
      <c r="B399" s="26">
        <v>41</v>
      </c>
      <c r="C399" s="25" t="s">
        <v>55</v>
      </c>
      <c r="D399" s="27">
        <v>0</v>
      </c>
      <c r="E399" s="27">
        <v>0</v>
      </c>
      <c r="F399" s="27">
        <v>1</v>
      </c>
      <c r="G399" s="27">
        <v>179</v>
      </c>
      <c r="H399" s="27">
        <v>61</v>
      </c>
      <c r="I399" s="27">
        <v>1</v>
      </c>
      <c r="J399" s="27">
        <v>1467</v>
      </c>
      <c r="K399" s="27">
        <v>92</v>
      </c>
      <c r="L399" s="27">
        <v>10</v>
      </c>
      <c r="M399" s="27">
        <v>1709</v>
      </c>
      <c r="N399" s="27">
        <v>2254.8000000000002</v>
      </c>
      <c r="O399" s="27">
        <v>852.8</v>
      </c>
      <c r="P399" s="46"/>
      <c r="Q399" s="29" t="s">
        <v>174</v>
      </c>
      <c r="R399" s="29" t="s">
        <v>14</v>
      </c>
      <c r="S399" s="29" t="s">
        <v>176</v>
      </c>
      <c r="U399" s="13">
        <v>1709</v>
      </c>
      <c r="V399" s="30">
        <v>0</v>
      </c>
    </row>
    <row r="400" spans="1:22" ht="14.4" x14ac:dyDescent="0.3">
      <c r="A400" s="25" t="s">
        <v>255</v>
      </c>
      <c r="B400" s="26">
        <v>41</v>
      </c>
      <c r="C400" s="25" t="s">
        <v>45</v>
      </c>
      <c r="D400" s="27">
        <v>63</v>
      </c>
      <c r="E400" s="27">
        <v>0</v>
      </c>
      <c r="F400" s="27">
        <v>16</v>
      </c>
      <c r="G400" s="27">
        <v>9213</v>
      </c>
      <c r="H400" s="27">
        <v>2786</v>
      </c>
      <c r="I400" s="27">
        <v>1</v>
      </c>
      <c r="J400" s="27">
        <v>65444</v>
      </c>
      <c r="K400" s="27">
        <v>3154</v>
      </c>
      <c r="L400" s="27">
        <v>607</v>
      </c>
      <c r="M400" s="27">
        <v>77523</v>
      </c>
      <c r="N400" s="27">
        <v>83213.2</v>
      </c>
      <c r="O400" s="27">
        <v>6003.8</v>
      </c>
      <c r="P400" s="46"/>
      <c r="Q400" s="29" t="s">
        <v>174</v>
      </c>
      <c r="R400" s="29" t="s">
        <v>14</v>
      </c>
      <c r="S400" s="29" t="s">
        <v>176</v>
      </c>
      <c r="U400" s="13">
        <v>77523</v>
      </c>
      <c r="V400" s="30">
        <v>0</v>
      </c>
    </row>
    <row r="401" spans="1:22" ht="14.4" x14ac:dyDescent="0.3">
      <c r="A401" s="25" t="s">
        <v>255</v>
      </c>
      <c r="B401" s="26">
        <v>41</v>
      </c>
      <c r="C401" s="25" t="s">
        <v>46</v>
      </c>
      <c r="D401" s="27">
        <v>5</v>
      </c>
      <c r="E401" s="27">
        <v>0</v>
      </c>
      <c r="F401" s="27">
        <v>2</v>
      </c>
      <c r="G401" s="27">
        <v>471</v>
      </c>
      <c r="H401" s="27">
        <v>149</v>
      </c>
      <c r="I401" s="27">
        <v>0</v>
      </c>
      <c r="J401" s="27">
        <v>3691</v>
      </c>
      <c r="K401" s="27">
        <v>164</v>
      </c>
      <c r="L401" s="27">
        <v>48</v>
      </c>
      <c r="M401" s="27">
        <v>4318</v>
      </c>
      <c r="N401" s="27">
        <v>10481.200000000001</v>
      </c>
      <c r="O401" s="27">
        <v>1111.9000000000001</v>
      </c>
      <c r="P401" s="46"/>
      <c r="Q401" s="29" t="s">
        <v>174</v>
      </c>
      <c r="R401" s="29" t="s">
        <v>14</v>
      </c>
      <c r="S401" s="29" t="s">
        <v>176</v>
      </c>
      <c r="U401" s="13">
        <v>4318</v>
      </c>
      <c r="V401" s="30">
        <v>0</v>
      </c>
    </row>
    <row r="402" spans="1:22" ht="14.4" x14ac:dyDescent="0.3">
      <c r="A402" s="25" t="s">
        <v>255</v>
      </c>
      <c r="B402" s="26">
        <v>43</v>
      </c>
      <c r="C402" s="25" t="s">
        <v>47</v>
      </c>
      <c r="D402" s="27">
        <v>28</v>
      </c>
      <c r="E402" s="27">
        <v>0</v>
      </c>
      <c r="F402" s="27">
        <v>1</v>
      </c>
      <c r="G402" s="27">
        <v>870</v>
      </c>
      <c r="H402" s="27">
        <v>286</v>
      </c>
      <c r="I402" s="27">
        <v>0</v>
      </c>
      <c r="J402" s="27">
        <v>6819</v>
      </c>
      <c r="K402" s="27">
        <v>282</v>
      </c>
      <c r="L402" s="27">
        <v>55</v>
      </c>
      <c r="M402" s="27">
        <v>8004</v>
      </c>
      <c r="N402" s="27">
        <v>10744.4</v>
      </c>
      <c r="O402" s="27">
        <v>634.1</v>
      </c>
      <c r="P402" s="46"/>
      <c r="Q402" s="29" t="s">
        <v>174</v>
      </c>
      <c r="R402" s="29" t="s">
        <v>14</v>
      </c>
      <c r="S402" s="29" t="s">
        <v>176</v>
      </c>
      <c r="U402" s="13">
        <v>8004</v>
      </c>
      <c r="V402" s="30">
        <v>0</v>
      </c>
    </row>
    <row r="403" spans="1:22" ht="14.4" x14ac:dyDescent="0.3">
      <c r="A403" s="25" t="s">
        <v>255</v>
      </c>
      <c r="B403" s="26">
        <v>43</v>
      </c>
      <c r="C403" s="25" t="s">
        <v>45</v>
      </c>
      <c r="D403" s="27">
        <v>118</v>
      </c>
      <c r="E403" s="27">
        <v>0</v>
      </c>
      <c r="F403" s="27">
        <v>12</v>
      </c>
      <c r="G403" s="27">
        <v>3088</v>
      </c>
      <c r="H403" s="27">
        <v>1156</v>
      </c>
      <c r="I403" s="27">
        <v>0</v>
      </c>
      <c r="J403" s="27">
        <v>25948</v>
      </c>
      <c r="K403" s="27">
        <v>1117</v>
      </c>
      <c r="L403" s="27">
        <v>195</v>
      </c>
      <c r="M403" s="27">
        <v>30322</v>
      </c>
      <c r="N403" s="27">
        <v>53779.700000000012</v>
      </c>
      <c r="O403" s="27">
        <v>4226.3999999999996</v>
      </c>
      <c r="P403" s="46"/>
      <c r="Q403" s="29" t="s">
        <v>174</v>
      </c>
      <c r="R403" s="29" t="s">
        <v>14</v>
      </c>
      <c r="S403" s="29" t="s">
        <v>176</v>
      </c>
      <c r="U403" s="13">
        <v>30322</v>
      </c>
      <c r="V403" s="30">
        <v>0</v>
      </c>
    </row>
    <row r="404" spans="1:22" ht="14.4" x14ac:dyDescent="0.3">
      <c r="A404" s="25" t="s">
        <v>255</v>
      </c>
      <c r="B404" s="26">
        <v>44</v>
      </c>
      <c r="C404" s="25" t="s">
        <v>247</v>
      </c>
      <c r="D404" s="27">
        <v>0</v>
      </c>
      <c r="E404" s="27">
        <v>0</v>
      </c>
      <c r="F404" s="27">
        <v>0</v>
      </c>
      <c r="G404" s="27">
        <v>90</v>
      </c>
      <c r="H404" s="27">
        <v>14</v>
      </c>
      <c r="I404" s="27">
        <v>0</v>
      </c>
      <c r="J404" s="27">
        <v>410</v>
      </c>
      <c r="K404" s="27">
        <v>34</v>
      </c>
      <c r="L404" s="27">
        <v>5</v>
      </c>
      <c r="M404" s="27">
        <v>514</v>
      </c>
      <c r="N404" s="27">
        <v>14671</v>
      </c>
      <c r="O404" s="27">
        <v>560.09999999999991</v>
      </c>
      <c r="P404" s="46"/>
      <c r="Q404" s="29" t="s">
        <v>174</v>
      </c>
      <c r="R404" s="29" t="s">
        <v>14</v>
      </c>
      <c r="S404" s="29" t="s">
        <v>175</v>
      </c>
      <c r="U404" s="13">
        <v>514</v>
      </c>
      <c r="V404" s="30">
        <v>0</v>
      </c>
    </row>
    <row r="405" spans="1:22" ht="14.4" x14ac:dyDescent="0.3">
      <c r="A405" s="25" t="s">
        <v>255</v>
      </c>
      <c r="B405" s="26">
        <v>44</v>
      </c>
      <c r="C405" s="25" t="s">
        <v>45</v>
      </c>
      <c r="D405" s="27">
        <v>14</v>
      </c>
      <c r="E405" s="27">
        <v>0</v>
      </c>
      <c r="F405" s="27">
        <v>13</v>
      </c>
      <c r="G405" s="27">
        <v>7196</v>
      </c>
      <c r="H405" s="27">
        <v>1314</v>
      </c>
      <c r="I405" s="27">
        <v>0</v>
      </c>
      <c r="J405" s="27">
        <v>29268</v>
      </c>
      <c r="K405" s="27">
        <v>1304</v>
      </c>
      <c r="L405" s="27">
        <v>403</v>
      </c>
      <c r="M405" s="27">
        <v>37805</v>
      </c>
      <c r="N405" s="27">
        <v>65321.8</v>
      </c>
      <c r="O405" s="27">
        <v>4758.2</v>
      </c>
      <c r="P405" s="46"/>
      <c r="Q405" s="29" t="s">
        <v>174</v>
      </c>
      <c r="R405" s="29" t="s">
        <v>14</v>
      </c>
      <c r="S405" s="29" t="s">
        <v>175</v>
      </c>
      <c r="U405" s="13">
        <v>37805</v>
      </c>
      <c r="V405" s="30">
        <v>0</v>
      </c>
    </row>
    <row r="406" spans="1:22" ht="14.4" x14ac:dyDescent="0.3">
      <c r="A406" s="25" t="s">
        <v>255</v>
      </c>
      <c r="B406" s="26">
        <v>45</v>
      </c>
      <c r="C406" s="25" t="s">
        <v>45</v>
      </c>
      <c r="D406" s="27">
        <v>2</v>
      </c>
      <c r="E406" s="27">
        <v>0</v>
      </c>
      <c r="F406" s="27">
        <v>0</v>
      </c>
      <c r="G406" s="27">
        <v>35</v>
      </c>
      <c r="H406" s="27">
        <v>12</v>
      </c>
      <c r="I406" s="27">
        <v>0</v>
      </c>
      <c r="J406" s="27">
        <v>12494</v>
      </c>
      <c r="K406" s="27">
        <v>509</v>
      </c>
      <c r="L406" s="27">
        <v>312</v>
      </c>
      <c r="M406" s="27">
        <v>12543</v>
      </c>
      <c r="N406" s="27">
        <v>30017.800000000003</v>
      </c>
      <c r="O406" s="27">
        <v>2788.8</v>
      </c>
      <c r="P406" s="46"/>
      <c r="Q406" s="29" t="s">
        <v>174</v>
      </c>
      <c r="R406" s="29" t="s">
        <v>177</v>
      </c>
      <c r="S406" s="29" t="s">
        <v>178</v>
      </c>
      <c r="U406" s="13">
        <v>12543</v>
      </c>
      <c r="V406" s="30">
        <v>0</v>
      </c>
    </row>
    <row r="407" spans="1:22" ht="14.4" x14ac:dyDescent="0.3">
      <c r="A407" s="25" t="s">
        <v>255</v>
      </c>
      <c r="B407" s="26">
        <v>45</v>
      </c>
      <c r="C407" s="25" t="s">
        <v>48</v>
      </c>
      <c r="D407" s="27">
        <v>0</v>
      </c>
      <c r="E407" s="27">
        <v>0</v>
      </c>
      <c r="F407" s="27">
        <v>0</v>
      </c>
      <c r="G407" s="27">
        <v>16</v>
      </c>
      <c r="H407" s="27">
        <v>5</v>
      </c>
      <c r="I407" s="27">
        <v>0</v>
      </c>
      <c r="J407" s="27">
        <v>9855</v>
      </c>
      <c r="K407" s="27">
        <v>389</v>
      </c>
      <c r="L407" s="27">
        <v>108</v>
      </c>
      <c r="M407" s="27">
        <v>9876</v>
      </c>
      <c r="N407" s="27">
        <v>19487</v>
      </c>
      <c r="O407" s="27">
        <v>2276.7000000000003</v>
      </c>
      <c r="P407" s="46"/>
      <c r="Q407" s="29" t="s">
        <v>174</v>
      </c>
      <c r="R407" s="29" t="s">
        <v>177</v>
      </c>
      <c r="S407" s="29" t="s">
        <v>178</v>
      </c>
      <c r="U407" s="13">
        <v>9876</v>
      </c>
      <c r="V407" s="30">
        <v>0</v>
      </c>
    </row>
    <row r="408" spans="1:22" ht="14.4" x14ac:dyDescent="0.3">
      <c r="A408" s="25" t="s">
        <v>255</v>
      </c>
      <c r="B408" s="26">
        <v>48</v>
      </c>
      <c r="C408" s="26" t="s">
        <v>45</v>
      </c>
      <c r="D408" s="27">
        <v>0</v>
      </c>
      <c r="E408" s="27">
        <v>0</v>
      </c>
      <c r="F408" s="27">
        <v>0</v>
      </c>
      <c r="G408" s="27">
        <v>27</v>
      </c>
      <c r="H408" s="27">
        <v>2</v>
      </c>
      <c r="I408" s="27">
        <v>0</v>
      </c>
      <c r="J408" s="27">
        <v>1352</v>
      </c>
      <c r="K408" s="27">
        <v>53</v>
      </c>
      <c r="L408" s="27">
        <v>4</v>
      </c>
      <c r="M408" s="27">
        <v>1381</v>
      </c>
      <c r="N408" s="27">
        <v>4171.2</v>
      </c>
      <c r="O408" s="27">
        <v>278.39999999999998</v>
      </c>
      <c r="P408" s="46"/>
      <c r="Q408" s="29" t="s">
        <v>174</v>
      </c>
      <c r="R408" s="29" t="s">
        <v>177</v>
      </c>
      <c r="S408" s="29" t="s">
        <v>178</v>
      </c>
      <c r="U408" s="13">
        <v>1381</v>
      </c>
      <c r="V408" s="30">
        <v>0</v>
      </c>
    </row>
    <row r="409" spans="1:22" ht="14.4" x14ac:dyDescent="0.3">
      <c r="A409" s="25" t="s">
        <v>255</v>
      </c>
      <c r="B409" s="26">
        <v>48</v>
      </c>
      <c r="C409" s="25" t="s">
        <v>48</v>
      </c>
      <c r="D409" s="27">
        <v>2</v>
      </c>
      <c r="E409" s="27">
        <v>0</v>
      </c>
      <c r="F409" s="27">
        <v>1</v>
      </c>
      <c r="G409" s="27">
        <v>186</v>
      </c>
      <c r="H409" s="27">
        <v>17</v>
      </c>
      <c r="I409" s="27">
        <v>0</v>
      </c>
      <c r="J409" s="27">
        <v>7054</v>
      </c>
      <c r="K409" s="27">
        <v>205</v>
      </c>
      <c r="L409" s="27">
        <v>31</v>
      </c>
      <c r="M409" s="27">
        <v>7260</v>
      </c>
      <c r="N409" s="27">
        <v>36225.800000000003</v>
      </c>
      <c r="O409" s="27">
        <v>2701.6000000000004</v>
      </c>
      <c r="P409" s="46"/>
      <c r="Q409" s="29" t="s">
        <v>174</v>
      </c>
      <c r="R409" s="29" t="s">
        <v>177</v>
      </c>
      <c r="S409" s="29" t="s">
        <v>178</v>
      </c>
      <c r="U409" s="13">
        <v>7260</v>
      </c>
      <c r="V409" s="30">
        <v>0</v>
      </c>
    </row>
    <row r="410" spans="1:22" ht="14.4" x14ac:dyDescent="0.3">
      <c r="A410" s="25" t="s">
        <v>255</v>
      </c>
      <c r="B410" s="26">
        <v>50</v>
      </c>
      <c r="C410" s="25" t="s">
        <v>47</v>
      </c>
      <c r="D410" s="27">
        <v>40</v>
      </c>
      <c r="E410" s="27">
        <v>0</v>
      </c>
      <c r="F410" s="27">
        <v>7</v>
      </c>
      <c r="G410" s="27">
        <v>452</v>
      </c>
      <c r="H410" s="27">
        <v>185</v>
      </c>
      <c r="I410" s="27">
        <v>0</v>
      </c>
      <c r="J410" s="27">
        <v>3830</v>
      </c>
      <c r="K410" s="27">
        <v>195</v>
      </c>
      <c r="L410" s="27">
        <v>90</v>
      </c>
      <c r="M410" s="27">
        <v>4514</v>
      </c>
      <c r="N410" s="27">
        <v>15268.400000000001</v>
      </c>
      <c r="O410" s="27">
        <v>878.3</v>
      </c>
      <c r="P410" s="46"/>
      <c r="Q410" s="29" t="s">
        <v>174</v>
      </c>
      <c r="R410" s="29" t="s">
        <v>14</v>
      </c>
      <c r="S410" s="29" t="s">
        <v>175</v>
      </c>
      <c r="U410" s="13">
        <v>4514</v>
      </c>
      <c r="V410" s="30">
        <v>0</v>
      </c>
    </row>
    <row r="411" spans="1:22" ht="14.4" x14ac:dyDescent="0.3">
      <c r="A411" s="25" t="s">
        <v>255</v>
      </c>
      <c r="B411" s="26">
        <v>50</v>
      </c>
      <c r="C411" s="25" t="s">
        <v>45</v>
      </c>
      <c r="D411" s="27">
        <v>1000</v>
      </c>
      <c r="E411" s="27">
        <v>0</v>
      </c>
      <c r="F411" s="27">
        <v>89</v>
      </c>
      <c r="G411" s="27">
        <v>6970</v>
      </c>
      <c r="H411" s="27">
        <v>2467</v>
      </c>
      <c r="I411" s="27">
        <v>0</v>
      </c>
      <c r="J411" s="27">
        <v>58797</v>
      </c>
      <c r="K411" s="27">
        <v>2700</v>
      </c>
      <c r="L411" s="27">
        <v>828</v>
      </c>
      <c r="M411" s="27">
        <v>69323</v>
      </c>
      <c r="N411" s="27">
        <v>71698.399999999994</v>
      </c>
      <c r="O411" s="27">
        <v>5496.2000000000007</v>
      </c>
      <c r="P411" s="46"/>
      <c r="Q411" s="29" t="s">
        <v>174</v>
      </c>
      <c r="R411" s="29" t="s">
        <v>14</v>
      </c>
      <c r="S411" s="29" t="s">
        <v>175</v>
      </c>
      <c r="U411" s="13">
        <v>69323</v>
      </c>
      <c r="V411" s="30">
        <v>0</v>
      </c>
    </row>
    <row r="412" spans="1:22" ht="14.4" x14ac:dyDescent="0.3">
      <c r="A412" s="25" t="s">
        <v>255</v>
      </c>
      <c r="B412" s="26">
        <v>50</v>
      </c>
      <c r="C412" s="25" t="s">
        <v>46</v>
      </c>
      <c r="D412" s="27">
        <v>71</v>
      </c>
      <c r="E412" s="27">
        <v>0</v>
      </c>
      <c r="F412" s="27">
        <v>4</v>
      </c>
      <c r="G412" s="27">
        <v>451</v>
      </c>
      <c r="H412" s="27">
        <v>137</v>
      </c>
      <c r="I412" s="27">
        <v>0</v>
      </c>
      <c r="J412" s="27">
        <v>4169</v>
      </c>
      <c r="K412" s="27">
        <v>174</v>
      </c>
      <c r="L412" s="27">
        <v>49</v>
      </c>
      <c r="M412" s="27">
        <v>4832</v>
      </c>
      <c r="N412" s="27">
        <v>6702</v>
      </c>
      <c r="O412" s="27">
        <v>855.8</v>
      </c>
      <c r="P412" s="46"/>
      <c r="Q412" s="29" t="s">
        <v>174</v>
      </c>
      <c r="R412" s="29" t="s">
        <v>14</v>
      </c>
      <c r="S412" s="29" t="s">
        <v>175</v>
      </c>
      <c r="U412" s="13">
        <v>4832</v>
      </c>
      <c r="V412" s="30">
        <v>0</v>
      </c>
    </row>
    <row r="413" spans="1:22" ht="14.4" x14ac:dyDescent="0.3">
      <c r="A413" s="25" t="s">
        <v>255</v>
      </c>
      <c r="B413" s="26">
        <v>51</v>
      </c>
      <c r="C413" s="25" t="s">
        <v>47</v>
      </c>
      <c r="D413" s="27">
        <v>5</v>
      </c>
      <c r="E413" s="27">
        <v>0</v>
      </c>
      <c r="F413" s="27">
        <v>1</v>
      </c>
      <c r="G413" s="27">
        <v>1277</v>
      </c>
      <c r="H413" s="27">
        <v>372</v>
      </c>
      <c r="I413" s="27">
        <v>0</v>
      </c>
      <c r="J413" s="27">
        <v>7408</v>
      </c>
      <c r="K413" s="27">
        <v>384</v>
      </c>
      <c r="L413" s="27">
        <v>59</v>
      </c>
      <c r="M413" s="27">
        <v>9063</v>
      </c>
      <c r="N413" s="27">
        <v>28257.4</v>
      </c>
      <c r="O413" s="27">
        <v>1460.4</v>
      </c>
      <c r="P413" s="46"/>
      <c r="Q413" s="29" t="s">
        <v>174</v>
      </c>
      <c r="R413" s="29" t="s">
        <v>14</v>
      </c>
      <c r="S413" s="29" t="s">
        <v>176</v>
      </c>
      <c r="U413" s="13">
        <v>9063</v>
      </c>
      <c r="V413" s="30">
        <v>0</v>
      </c>
    </row>
    <row r="414" spans="1:22" ht="14.4" x14ac:dyDescent="0.3">
      <c r="A414" s="25" t="s">
        <v>255</v>
      </c>
      <c r="B414" s="26">
        <v>51</v>
      </c>
      <c r="C414" s="25" t="s">
        <v>107</v>
      </c>
      <c r="D414" s="27">
        <v>2</v>
      </c>
      <c r="E414" s="27">
        <v>0</v>
      </c>
      <c r="F414" s="27">
        <v>0</v>
      </c>
      <c r="G414" s="27">
        <v>442</v>
      </c>
      <c r="H414" s="27">
        <v>145</v>
      </c>
      <c r="I414" s="27">
        <v>0</v>
      </c>
      <c r="J414" s="27">
        <v>3680</v>
      </c>
      <c r="K414" s="27">
        <v>165</v>
      </c>
      <c r="L414" s="27">
        <v>36</v>
      </c>
      <c r="M414" s="27">
        <v>4269</v>
      </c>
      <c r="N414" s="27">
        <v>15296.6</v>
      </c>
      <c r="O414" s="27">
        <v>1096.8999999999999</v>
      </c>
      <c r="P414" s="46"/>
      <c r="Q414" s="29" t="s">
        <v>174</v>
      </c>
      <c r="R414" s="29" t="s">
        <v>14</v>
      </c>
      <c r="S414" s="29" t="s">
        <v>176</v>
      </c>
      <c r="U414" s="13">
        <v>4269</v>
      </c>
      <c r="V414" s="30">
        <v>0</v>
      </c>
    </row>
    <row r="415" spans="1:22" ht="14.4" x14ac:dyDescent="0.3">
      <c r="A415" s="25" t="s">
        <v>255</v>
      </c>
      <c r="B415" s="26">
        <v>51</v>
      </c>
      <c r="C415" s="25" t="s">
        <v>45</v>
      </c>
      <c r="D415" s="27">
        <v>17</v>
      </c>
      <c r="E415" s="27">
        <v>0</v>
      </c>
      <c r="F415" s="27">
        <v>3</v>
      </c>
      <c r="G415" s="27">
        <v>3654</v>
      </c>
      <c r="H415" s="27">
        <v>877</v>
      </c>
      <c r="I415" s="27">
        <v>0</v>
      </c>
      <c r="J415" s="27">
        <v>23295</v>
      </c>
      <c r="K415" s="27">
        <v>1008</v>
      </c>
      <c r="L415" s="27">
        <v>138</v>
      </c>
      <c r="M415" s="27">
        <v>27846</v>
      </c>
      <c r="N415" s="27">
        <v>49259.600000000006</v>
      </c>
      <c r="O415" s="27">
        <v>3701.2000000000003</v>
      </c>
      <c r="P415" s="46"/>
      <c r="Q415" s="29" t="s">
        <v>174</v>
      </c>
      <c r="R415" s="29" t="s">
        <v>14</v>
      </c>
      <c r="S415" s="29" t="s">
        <v>176</v>
      </c>
      <c r="U415" s="13">
        <v>27846</v>
      </c>
      <c r="V415" s="30">
        <v>0</v>
      </c>
    </row>
    <row r="416" spans="1:22" ht="14.4" x14ac:dyDescent="0.3">
      <c r="A416" s="25" t="s">
        <v>255</v>
      </c>
      <c r="B416" s="26">
        <v>52</v>
      </c>
      <c r="C416" s="25" t="s">
        <v>45</v>
      </c>
      <c r="D416" s="27">
        <v>5</v>
      </c>
      <c r="E416" s="27">
        <v>0</v>
      </c>
      <c r="F416" s="27">
        <v>4</v>
      </c>
      <c r="G416" s="27">
        <v>1283</v>
      </c>
      <c r="H416" s="27">
        <v>249</v>
      </c>
      <c r="I416" s="27">
        <v>0</v>
      </c>
      <c r="J416" s="27">
        <v>6389</v>
      </c>
      <c r="K416" s="27">
        <v>341</v>
      </c>
      <c r="L416" s="27">
        <v>84</v>
      </c>
      <c r="M416" s="27">
        <v>7930</v>
      </c>
      <c r="N416" s="27">
        <v>36029.4</v>
      </c>
      <c r="O416" s="27">
        <v>2683.7000000000003</v>
      </c>
      <c r="P416" s="46"/>
      <c r="Q416" s="29" t="s">
        <v>174</v>
      </c>
      <c r="R416" s="29" t="s">
        <v>14</v>
      </c>
      <c r="S416" s="29" t="s">
        <v>175</v>
      </c>
      <c r="U416" s="13">
        <v>7930</v>
      </c>
      <c r="V416" s="30">
        <v>0</v>
      </c>
    </row>
    <row r="417" spans="1:22" ht="14.4" x14ac:dyDescent="0.3">
      <c r="A417" s="25" t="s">
        <v>255</v>
      </c>
      <c r="B417" s="26">
        <v>56</v>
      </c>
      <c r="C417" s="25" t="s">
        <v>51</v>
      </c>
      <c r="D417" s="27">
        <v>0</v>
      </c>
      <c r="E417" s="27">
        <v>0</v>
      </c>
      <c r="F417" s="27">
        <v>0</v>
      </c>
      <c r="G417" s="27">
        <v>38</v>
      </c>
      <c r="H417" s="27">
        <v>0</v>
      </c>
      <c r="I417" s="27">
        <v>0</v>
      </c>
      <c r="J417" s="27">
        <v>305</v>
      </c>
      <c r="K417" s="27">
        <v>32</v>
      </c>
      <c r="L417" s="27">
        <v>5</v>
      </c>
      <c r="M417" s="27">
        <v>343</v>
      </c>
      <c r="N417" s="27">
        <v>2116.6</v>
      </c>
      <c r="O417" s="27">
        <v>197.2</v>
      </c>
      <c r="P417" s="46"/>
      <c r="Q417" s="29" t="s">
        <v>174</v>
      </c>
      <c r="R417" s="29" t="s">
        <v>177</v>
      </c>
      <c r="S417" s="29" t="s">
        <v>178</v>
      </c>
      <c r="U417" s="13">
        <v>343</v>
      </c>
      <c r="V417" s="30">
        <v>0</v>
      </c>
    </row>
    <row r="418" spans="1:22" ht="14.4" x14ac:dyDescent="0.3">
      <c r="A418" s="25" t="s">
        <v>255</v>
      </c>
      <c r="B418" s="26">
        <v>56</v>
      </c>
      <c r="C418" s="25" t="s">
        <v>50</v>
      </c>
      <c r="D418" s="27">
        <v>0</v>
      </c>
      <c r="E418" s="27">
        <v>0</v>
      </c>
      <c r="F418" s="27">
        <v>0</v>
      </c>
      <c r="G418" s="27">
        <v>131</v>
      </c>
      <c r="H418" s="27">
        <v>0</v>
      </c>
      <c r="I418" s="27">
        <v>0</v>
      </c>
      <c r="J418" s="27">
        <v>2297</v>
      </c>
      <c r="K418" s="27">
        <v>74</v>
      </c>
      <c r="L418" s="27">
        <v>51</v>
      </c>
      <c r="M418" s="27">
        <v>2428</v>
      </c>
      <c r="N418" s="27">
        <v>4486</v>
      </c>
      <c r="O418" s="27">
        <v>295.8</v>
      </c>
      <c r="P418" s="46"/>
      <c r="Q418" s="29" t="s">
        <v>174</v>
      </c>
      <c r="R418" s="29" t="s">
        <v>177</v>
      </c>
      <c r="S418" s="29" t="s">
        <v>178</v>
      </c>
      <c r="U418" s="13">
        <v>2428</v>
      </c>
      <c r="V418" s="30">
        <v>0</v>
      </c>
    </row>
    <row r="419" spans="1:22" ht="14.4" x14ac:dyDescent="0.3">
      <c r="A419" s="25" t="s">
        <v>255</v>
      </c>
      <c r="B419" s="26">
        <v>56</v>
      </c>
      <c r="C419" s="25" t="s">
        <v>45</v>
      </c>
      <c r="D419" s="27">
        <v>0</v>
      </c>
      <c r="E419" s="27">
        <v>0</v>
      </c>
      <c r="F419" s="27">
        <v>0</v>
      </c>
      <c r="G419" s="27">
        <v>140</v>
      </c>
      <c r="H419" s="27">
        <v>9</v>
      </c>
      <c r="I419" s="27">
        <v>0</v>
      </c>
      <c r="J419" s="27">
        <v>1721</v>
      </c>
      <c r="K419" s="27">
        <v>100</v>
      </c>
      <c r="L419" s="27">
        <v>16</v>
      </c>
      <c r="M419" s="27">
        <v>1870</v>
      </c>
      <c r="N419" s="27">
        <v>8684.7999999999993</v>
      </c>
      <c r="O419" s="27">
        <v>1080</v>
      </c>
      <c r="P419" s="46"/>
      <c r="Q419" s="29" t="s">
        <v>174</v>
      </c>
      <c r="R419" s="29" t="s">
        <v>177</v>
      </c>
      <c r="S419" s="29" t="s">
        <v>178</v>
      </c>
      <c r="U419" s="13">
        <v>1870</v>
      </c>
      <c r="V419" s="30">
        <v>0</v>
      </c>
    </row>
    <row r="420" spans="1:22" ht="14.4" x14ac:dyDescent="0.3">
      <c r="A420" s="25" t="s">
        <v>255</v>
      </c>
      <c r="B420" s="26">
        <v>56</v>
      </c>
      <c r="C420" s="25" t="s">
        <v>48</v>
      </c>
      <c r="D420" s="27">
        <v>0</v>
      </c>
      <c r="E420" s="27">
        <v>0</v>
      </c>
      <c r="F420" s="27">
        <v>0</v>
      </c>
      <c r="G420" s="27">
        <v>1235</v>
      </c>
      <c r="H420" s="27">
        <v>1</v>
      </c>
      <c r="I420" s="27">
        <v>0</v>
      </c>
      <c r="J420" s="27">
        <v>16531</v>
      </c>
      <c r="K420" s="27">
        <v>857</v>
      </c>
      <c r="L420" s="27">
        <v>173</v>
      </c>
      <c r="M420" s="27">
        <v>17767</v>
      </c>
      <c r="N420" s="27">
        <v>30662.199999999997</v>
      </c>
      <c r="O420" s="27">
        <v>2093.8000000000002</v>
      </c>
      <c r="P420" s="46"/>
      <c r="Q420" s="29" t="s">
        <v>174</v>
      </c>
      <c r="R420" s="29" t="s">
        <v>177</v>
      </c>
      <c r="S420" s="29" t="s">
        <v>178</v>
      </c>
      <c r="U420" s="13">
        <v>17767</v>
      </c>
      <c r="V420" s="30">
        <v>0</v>
      </c>
    </row>
    <row r="421" spans="1:22" ht="14.4" x14ac:dyDescent="0.3">
      <c r="A421" s="25" t="s">
        <v>255</v>
      </c>
      <c r="B421" s="26">
        <v>59</v>
      </c>
      <c r="C421" s="25" t="s">
        <v>47</v>
      </c>
      <c r="D421" s="27">
        <v>141</v>
      </c>
      <c r="E421" s="27">
        <v>0</v>
      </c>
      <c r="F421" s="27">
        <v>6</v>
      </c>
      <c r="G421" s="27">
        <v>2202</v>
      </c>
      <c r="H421" s="27">
        <v>883</v>
      </c>
      <c r="I421" s="27">
        <v>0</v>
      </c>
      <c r="J421" s="27">
        <v>11260</v>
      </c>
      <c r="K421" s="27">
        <v>500</v>
      </c>
      <c r="L421" s="27">
        <v>158</v>
      </c>
      <c r="M421" s="27">
        <v>14492</v>
      </c>
      <c r="N421" s="27">
        <v>20775.400000000001</v>
      </c>
      <c r="O421" s="27">
        <v>1560.1999999999998</v>
      </c>
      <c r="P421" s="46"/>
      <c r="Q421" s="29" t="s">
        <v>174</v>
      </c>
      <c r="R421" s="29" t="s">
        <v>14</v>
      </c>
      <c r="S421" s="29" t="s">
        <v>176</v>
      </c>
      <c r="U421" s="13">
        <v>14492</v>
      </c>
      <c r="V421" s="30">
        <v>0</v>
      </c>
    </row>
    <row r="422" spans="1:22" ht="14.4" x14ac:dyDescent="0.3">
      <c r="A422" s="25" t="s">
        <v>255</v>
      </c>
      <c r="B422" s="26">
        <v>59</v>
      </c>
      <c r="C422" s="25" t="s">
        <v>45</v>
      </c>
      <c r="D422" s="27">
        <v>48</v>
      </c>
      <c r="E422" s="27">
        <v>0</v>
      </c>
      <c r="F422" s="27">
        <v>3</v>
      </c>
      <c r="G422" s="27">
        <v>1057</v>
      </c>
      <c r="H422" s="27">
        <v>639</v>
      </c>
      <c r="I422" s="27">
        <v>0</v>
      </c>
      <c r="J422" s="27">
        <v>7576</v>
      </c>
      <c r="K422" s="27">
        <v>368</v>
      </c>
      <c r="L422" s="27">
        <v>47</v>
      </c>
      <c r="M422" s="27">
        <v>9323</v>
      </c>
      <c r="N422" s="27">
        <v>21971</v>
      </c>
      <c r="O422" s="27">
        <v>2513.7000000000003</v>
      </c>
      <c r="P422" s="46"/>
      <c r="Q422" s="29" t="s">
        <v>174</v>
      </c>
      <c r="R422" s="29" t="s">
        <v>14</v>
      </c>
      <c r="S422" s="29" t="s">
        <v>176</v>
      </c>
      <c r="U422" s="13">
        <v>9323</v>
      </c>
      <c r="V422" s="30">
        <v>0</v>
      </c>
    </row>
    <row r="423" spans="1:22" ht="14.4" x14ac:dyDescent="0.3">
      <c r="A423" s="25" t="s">
        <v>255</v>
      </c>
      <c r="B423" s="26">
        <v>60</v>
      </c>
      <c r="C423" s="25" t="s">
        <v>47</v>
      </c>
      <c r="D423" s="27">
        <v>3</v>
      </c>
      <c r="E423" s="27">
        <v>0</v>
      </c>
      <c r="F423" s="27">
        <v>3</v>
      </c>
      <c r="G423" s="27">
        <v>1181</v>
      </c>
      <c r="H423" s="27">
        <v>453</v>
      </c>
      <c r="I423" s="27">
        <v>0</v>
      </c>
      <c r="J423" s="27">
        <v>6439</v>
      </c>
      <c r="K423" s="27">
        <v>320</v>
      </c>
      <c r="L423" s="27">
        <v>52</v>
      </c>
      <c r="M423" s="27">
        <v>8079</v>
      </c>
      <c r="N423" s="27">
        <v>8726</v>
      </c>
      <c r="O423" s="27">
        <v>675.5</v>
      </c>
      <c r="P423" s="46"/>
      <c r="Q423" s="29" t="s">
        <v>174</v>
      </c>
      <c r="R423" s="29" t="s">
        <v>14</v>
      </c>
      <c r="S423" s="29" t="s">
        <v>175</v>
      </c>
      <c r="U423" s="13">
        <v>8079</v>
      </c>
      <c r="V423" s="30">
        <v>0</v>
      </c>
    </row>
    <row r="424" spans="1:22" ht="14.4" x14ac:dyDescent="0.3">
      <c r="A424" s="25" t="s">
        <v>255</v>
      </c>
      <c r="B424" s="26">
        <v>60</v>
      </c>
      <c r="C424" s="25" t="s">
        <v>45</v>
      </c>
      <c r="D424" s="27">
        <v>9</v>
      </c>
      <c r="E424" s="27">
        <v>0</v>
      </c>
      <c r="F424" s="27">
        <v>6</v>
      </c>
      <c r="G424" s="27">
        <v>3915</v>
      </c>
      <c r="H424" s="27">
        <v>1129</v>
      </c>
      <c r="I424" s="27">
        <v>0</v>
      </c>
      <c r="J424" s="27">
        <v>23007</v>
      </c>
      <c r="K424" s="27">
        <v>925</v>
      </c>
      <c r="L424" s="27">
        <v>330</v>
      </c>
      <c r="M424" s="27">
        <v>28066</v>
      </c>
      <c r="N424" s="27">
        <v>37819.599999999999</v>
      </c>
      <c r="O424" s="27">
        <v>3620.8999999999996</v>
      </c>
      <c r="P424" s="46"/>
      <c r="Q424" s="29" t="s">
        <v>174</v>
      </c>
      <c r="R424" s="29" t="s">
        <v>14</v>
      </c>
      <c r="S424" s="29" t="s">
        <v>175</v>
      </c>
      <c r="U424" s="13">
        <v>28066</v>
      </c>
      <c r="V424" s="30">
        <v>0</v>
      </c>
    </row>
    <row r="425" spans="1:22" ht="14.4" x14ac:dyDescent="0.3">
      <c r="A425" s="25" t="s">
        <v>255</v>
      </c>
      <c r="B425" s="26">
        <v>61</v>
      </c>
      <c r="C425" s="25" t="s">
        <v>49</v>
      </c>
      <c r="D425" s="27">
        <v>3</v>
      </c>
      <c r="E425" s="27">
        <v>0</v>
      </c>
      <c r="F425" s="27">
        <v>1</v>
      </c>
      <c r="G425" s="27">
        <v>146</v>
      </c>
      <c r="H425" s="27">
        <v>1</v>
      </c>
      <c r="I425" s="27">
        <v>0</v>
      </c>
      <c r="J425" s="27">
        <v>29908</v>
      </c>
      <c r="K425" s="27">
        <v>1807</v>
      </c>
      <c r="L425" s="27">
        <v>261</v>
      </c>
      <c r="M425" s="27">
        <v>30059</v>
      </c>
      <c r="N425" s="27">
        <v>47550.2</v>
      </c>
      <c r="O425" s="27">
        <v>3205.3999999999992</v>
      </c>
      <c r="P425" s="46"/>
      <c r="Q425" s="29" t="s">
        <v>174</v>
      </c>
      <c r="R425" s="29" t="s">
        <v>177</v>
      </c>
      <c r="S425" s="29" t="s">
        <v>178</v>
      </c>
      <c r="U425" s="13">
        <v>30059</v>
      </c>
      <c r="V425" s="30">
        <v>0</v>
      </c>
    </row>
    <row r="426" spans="1:22" ht="14.4" x14ac:dyDescent="0.3">
      <c r="A426" s="25" t="s">
        <v>255</v>
      </c>
      <c r="B426" s="26">
        <v>61</v>
      </c>
      <c r="C426" s="25" t="s">
        <v>45</v>
      </c>
      <c r="D426" s="27">
        <v>1</v>
      </c>
      <c r="E426" s="27">
        <v>0</v>
      </c>
      <c r="F426" s="27">
        <v>0</v>
      </c>
      <c r="G426" s="27">
        <v>160</v>
      </c>
      <c r="H426" s="27">
        <v>5</v>
      </c>
      <c r="I426" s="27">
        <v>0</v>
      </c>
      <c r="J426" s="27">
        <v>27539</v>
      </c>
      <c r="K426" s="27">
        <v>1503</v>
      </c>
      <c r="L426" s="27">
        <v>319</v>
      </c>
      <c r="M426" s="27">
        <v>27705</v>
      </c>
      <c r="N426" s="27">
        <v>43034.3</v>
      </c>
      <c r="O426" s="27">
        <v>3456.8</v>
      </c>
      <c r="P426" s="46"/>
      <c r="Q426" s="29" t="s">
        <v>174</v>
      </c>
      <c r="R426" s="29" t="s">
        <v>177</v>
      </c>
      <c r="S426" s="29" t="s">
        <v>178</v>
      </c>
      <c r="U426" s="13">
        <v>27705</v>
      </c>
      <c r="V426" s="30">
        <v>0</v>
      </c>
    </row>
    <row r="427" spans="1:22" ht="14.4" x14ac:dyDescent="0.3">
      <c r="A427" s="25" t="s">
        <v>255</v>
      </c>
      <c r="B427" s="26">
        <v>61</v>
      </c>
      <c r="C427" s="25" t="s">
        <v>48</v>
      </c>
      <c r="D427" s="27">
        <v>1</v>
      </c>
      <c r="E427" s="27">
        <v>0</v>
      </c>
      <c r="F427" s="27">
        <v>0</v>
      </c>
      <c r="G427" s="27">
        <v>58</v>
      </c>
      <c r="H427" s="27">
        <v>1</v>
      </c>
      <c r="I427" s="27">
        <v>0</v>
      </c>
      <c r="J427" s="27">
        <v>16626</v>
      </c>
      <c r="K427" s="27">
        <v>719</v>
      </c>
      <c r="L427" s="27">
        <v>123</v>
      </c>
      <c r="M427" s="27">
        <v>16686</v>
      </c>
      <c r="N427" s="27">
        <v>22252</v>
      </c>
      <c r="O427" s="27">
        <v>1349.4999999999998</v>
      </c>
      <c r="P427" s="28"/>
      <c r="Q427" s="29" t="s">
        <v>174</v>
      </c>
      <c r="R427" s="29" t="s">
        <v>177</v>
      </c>
      <c r="S427" s="29" t="s">
        <v>178</v>
      </c>
      <c r="U427" s="13">
        <v>16686</v>
      </c>
      <c r="V427" s="30">
        <v>0</v>
      </c>
    </row>
    <row r="428" spans="1:22" ht="14.4" x14ac:dyDescent="0.3">
      <c r="A428" s="25" t="s">
        <v>255</v>
      </c>
      <c r="B428" s="26">
        <v>62</v>
      </c>
      <c r="C428" s="25" t="s">
        <v>48</v>
      </c>
      <c r="D428" s="27">
        <v>1</v>
      </c>
      <c r="E428" s="27">
        <v>0</v>
      </c>
      <c r="F428" s="27">
        <v>0</v>
      </c>
      <c r="G428" s="27">
        <v>287</v>
      </c>
      <c r="H428" s="27">
        <v>0</v>
      </c>
      <c r="I428" s="27">
        <v>0</v>
      </c>
      <c r="J428" s="27">
        <v>9343</v>
      </c>
      <c r="K428" s="27">
        <v>307</v>
      </c>
      <c r="L428" s="27">
        <v>49</v>
      </c>
      <c r="M428" s="27">
        <v>9631</v>
      </c>
      <c r="N428" s="27">
        <v>50686.799999999996</v>
      </c>
      <c r="O428" s="27">
        <v>3827.2999999999993</v>
      </c>
      <c r="P428" s="28"/>
      <c r="Q428" s="29" t="s">
        <v>174</v>
      </c>
      <c r="R428" s="29" t="s">
        <v>177</v>
      </c>
      <c r="S428" s="29" t="s">
        <v>178</v>
      </c>
      <c r="U428" s="13">
        <v>9631</v>
      </c>
      <c r="V428" s="30">
        <v>0</v>
      </c>
    </row>
    <row r="429" spans="1:22" ht="14.4" x14ac:dyDescent="0.3">
      <c r="A429" s="25" t="s">
        <v>255</v>
      </c>
      <c r="B429" s="26">
        <v>65</v>
      </c>
      <c r="C429" s="25" t="s">
        <v>48</v>
      </c>
      <c r="D429" s="27">
        <v>1</v>
      </c>
      <c r="E429" s="27">
        <v>0</v>
      </c>
      <c r="F429" s="27">
        <v>0</v>
      </c>
      <c r="G429" s="27">
        <v>191</v>
      </c>
      <c r="H429" s="27">
        <v>2</v>
      </c>
      <c r="I429" s="27">
        <v>0</v>
      </c>
      <c r="J429" s="27">
        <v>5848</v>
      </c>
      <c r="K429" s="27">
        <v>249</v>
      </c>
      <c r="L429" s="27">
        <v>99</v>
      </c>
      <c r="M429" s="27">
        <v>6042</v>
      </c>
      <c r="N429" s="27">
        <v>18021.599999999999</v>
      </c>
      <c r="O429" s="27">
        <v>1537</v>
      </c>
      <c r="P429" s="46"/>
      <c r="Q429" s="29" t="s">
        <v>174</v>
      </c>
      <c r="R429" s="29" t="s">
        <v>177</v>
      </c>
      <c r="S429" s="29" t="s">
        <v>178</v>
      </c>
      <c r="U429" s="13">
        <v>6042</v>
      </c>
      <c r="V429" s="30">
        <v>0</v>
      </c>
    </row>
    <row r="430" spans="1:22" ht="14.4" x14ac:dyDescent="0.3">
      <c r="A430" s="25" t="s">
        <v>255</v>
      </c>
      <c r="B430" s="26">
        <v>66</v>
      </c>
      <c r="C430" s="25" t="s">
        <v>51</v>
      </c>
      <c r="D430" s="27">
        <v>0</v>
      </c>
      <c r="E430" s="27">
        <v>0</v>
      </c>
      <c r="F430" s="27">
        <v>0</v>
      </c>
      <c r="G430" s="27">
        <v>25</v>
      </c>
      <c r="H430" s="27">
        <v>0</v>
      </c>
      <c r="I430" s="27">
        <v>0</v>
      </c>
      <c r="J430" s="27">
        <v>955</v>
      </c>
      <c r="K430" s="27">
        <v>73</v>
      </c>
      <c r="L430" s="27">
        <v>6</v>
      </c>
      <c r="M430" s="27">
        <v>980</v>
      </c>
      <c r="N430" s="27">
        <v>4724.8</v>
      </c>
      <c r="O430" s="27">
        <v>236.60000000000005</v>
      </c>
      <c r="P430" s="46"/>
      <c r="Q430" s="29" t="s">
        <v>174</v>
      </c>
      <c r="R430" s="29" t="s">
        <v>177</v>
      </c>
      <c r="S430" s="29" t="s">
        <v>178</v>
      </c>
      <c r="U430" s="13">
        <v>980</v>
      </c>
      <c r="V430" s="30">
        <v>0</v>
      </c>
    </row>
    <row r="431" spans="1:22" ht="14.4" x14ac:dyDescent="0.3">
      <c r="A431" s="25" t="s">
        <v>255</v>
      </c>
      <c r="B431" s="26">
        <v>66</v>
      </c>
      <c r="C431" s="25" t="s">
        <v>107</v>
      </c>
      <c r="D431" s="27">
        <v>0</v>
      </c>
      <c r="E431" s="27">
        <v>0</v>
      </c>
      <c r="F431" s="27">
        <v>0</v>
      </c>
      <c r="G431" s="27">
        <v>30</v>
      </c>
      <c r="H431" s="27">
        <v>2</v>
      </c>
      <c r="I431" s="27">
        <v>0</v>
      </c>
      <c r="J431" s="27">
        <v>1792</v>
      </c>
      <c r="K431" s="27">
        <v>111</v>
      </c>
      <c r="L431" s="27">
        <v>17</v>
      </c>
      <c r="M431" s="27">
        <v>1824</v>
      </c>
      <c r="N431" s="27">
        <v>470.79999999999995</v>
      </c>
      <c r="O431" s="27">
        <v>99.800000000000026</v>
      </c>
      <c r="P431" s="46"/>
      <c r="Q431" s="29" t="s">
        <v>174</v>
      </c>
      <c r="R431" s="29" t="s">
        <v>177</v>
      </c>
      <c r="S431" s="29" t="s">
        <v>178</v>
      </c>
      <c r="U431" s="13">
        <v>1824</v>
      </c>
      <c r="V431" s="30">
        <v>0</v>
      </c>
    </row>
    <row r="432" spans="1:22" ht="14.4" x14ac:dyDescent="0.3">
      <c r="A432" s="25" t="s">
        <v>255</v>
      </c>
      <c r="B432" s="26">
        <v>66</v>
      </c>
      <c r="C432" s="25" t="s">
        <v>48</v>
      </c>
      <c r="D432" s="27">
        <v>5</v>
      </c>
      <c r="E432" s="27">
        <v>0</v>
      </c>
      <c r="F432" s="27">
        <v>1</v>
      </c>
      <c r="G432" s="27">
        <v>281</v>
      </c>
      <c r="H432" s="27">
        <v>3</v>
      </c>
      <c r="I432" s="27">
        <v>0</v>
      </c>
      <c r="J432" s="27">
        <v>7595</v>
      </c>
      <c r="K432" s="27">
        <v>377</v>
      </c>
      <c r="L432" s="27">
        <v>106</v>
      </c>
      <c r="M432" s="27">
        <v>7885</v>
      </c>
      <c r="N432" s="27">
        <v>15849.8</v>
      </c>
      <c r="O432" s="27">
        <v>1222.3</v>
      </c>
      <c r="P432" s="46"/>
      <c r="Q432" s="29" t="s">
        <v>174</v>
      </c>
      <c r="R432" s="29" t="s">
        <v>177</v>
      </c>
      <c r="S432" s="29" t="s">
        <v>178</v>
      </c>
      <c r="U432" s="13">
        <v>7885</v>
      </c>
      <c r="V432" s="30">
        <v>0</v>
      </c>
    </row>
    <row r="433" spans="1:22" ht="14.4" x14ac:dyDescent="0.3">
      <c r="A433" s="25" t="s">
        <v>255</v>
      </c>
      <c r="B433" s="26">
        <v>67</v>
      </c>
      <c r="C433" s="25" t="s">
        <v>47</v>
      </c>
      <c r="D433" s="27">
        <v>4</v>
      </c>
      <c r="E433" s="27">
        <v>0</v>
      </c>
      <c r="F433" s="27">
        <v>2</v>
      </c>
      <c r="G433" s="27">
        <v>1118</v>
      </c>
      <c r="H433" s="27">
        <v>227</v>
      </c>
      <c r="I433" s="27">
        <v>0</v>
      </c>
      <c r="J433" s="27">
        <v>5676</v>
      </c>
      <c r="K433" s="27">
        <v>314</v>
      </c>
      <c r="L433" s="27">
        <v>45</v>
      </c>
      <c r="M433" s="27">
        <v>7027</v>
      </c>
      <c r="N433" s="27">
        <v>13983.2</v>
      </c>
      <c r="O433" s="27">
        <v>1122.5</v>
      </c>
      <c r="P433" s="46"/>
      <c r="Q433" s="29" t="s">
        <v>174</v>
      </c>
      <c r="R433" s="29" t="s">
        <v>14</v>
      </c>
      <c r="S433" s="29" t="s">
        <v>176</v>
      </c>
      <c r="U433" s="13">
        <v>7027</v>
      </c>
      <c r="V433" s="30">
        <v>0</v>
      </c>
    </row>
    <row r="434" spans="1:22" ht="14.4" x14ac:dyDescent="0.3">
      <c r="A434" s="25" t="s">
        <v>255</v>
      </c>
      <c r="B434" s="26">
        <v>67</v>
      </c>
      <c r="C434" s="25" t="s">
        <v>52</v>
      </c>
      <c r="D434" s="27">
        <v>0</v>
      </c>
      <c r="E434" s="27">
        <v>0</v>
      </c>
      <c r="F434" s="27">
        <v>0</v>
      </c>
      <c r="G434" s="27">
        <v>158</v>
      </c>
      <c r="H434" s="27">
        <v>28</v>
      </c>
      <c r="I434" s="27">
        <v>0</v>
      </c>
      <c r="J434" s="27">
        <v>760</v>
      </c>
      <c r="K434" s="27">
        <v>61</v>
      </c>
      <c r="L434" s="27">
        <v>9</v>
      </c>
      <c r="M434" s="27">
        <v>947</v>
      </c>
      <c r="N434" s="27">
        <v>2621.4</v>
      </c>
      <c r="O434" s="27">
        <v>127.6</v>
      </c>
      <c r="P434" s="46"/>
      <c r="Q434" s="29" t="s">
        <v>174</v>
      </c>
      <c r="R434" s="29" t="s">
        <v>14</v>
      </c>
      <c r="S434" s="29" t="s">
        <v>176</v>
      </c>
      <c r="U434" s="13">
        <v>947</v>
      </c>
      <c r="V434" s="30">
        <v>0</v>
      </c>
    </row>
    <row r="435" spans="1:22" ht="14.4" x14ac:dyDescent="0.3">
      <c r="A435" s="25" t="s">
        <v>255</v>
      </c>
      <c r="B435" s="26">
        <v>67</v>
      </c>
      <c r="C435" s="25" t="s">
        <v>45</v>
      </c>
      <c r="D435" s="27">
        <v>3</v>
      </c>
      <c r="E435" s="27">
        <v>0</v>
      </c>
      <c r="F435" s="27">
        <v>0</v>
      </c>
      <c r="G435" s="27">
        <v>1488</v>
      </c>
      <c r="H435" s="27">
        <v>440</v>
      </c>
      <c r="I435" s="27">
        <v>0</v>
      </c>
      <c r="J435" s="27">
        <v>9380</v>
      </c>
      <c r="K435" s="27">
        <v>436</v>
      </c>
      <c r="L435" s="27">
        <v>57</v>
      </c>
      <c r="M435" s="27">
        <v>11310</v>
      </c>
      <c r="N435" s="27">
        <v>26894.400000000001</v>
      </c>
      <c r="O435" s="27">
        <v>2128.1</v>
      </c>
      <c r="P435" s="46"/>
      <c r="Q435" s="29" t="s">
        <v>174</v>
      </c>
      <c r="R435" s="29" t="s">
        <v>14</v>
      </c>
      <c r="S435" s="29" t="s">
        <v>176</v>
      </c>
      <c r="U435" s="13">
        <v>11310</v>
      </c>
      <c r="V435" s="30">
        <v>0</v>
      </c>
    </row>
    <row r="436" spans="1:22" ht="14.4" x14ac:dyDescent="0.3">
      <c r="A436" s="25" t="s">
        <v>255</v>
      </c>
      <c r="B436" s="26">
        <v>70</v>
      </c>
      <c r="C436" s="25" t="s">
        <v>47</v>
      </c>
      <c r="D436" s="27">
        <v>7</v>
      </c>
      <c r="E436" s="27">
        <v>0</v>
      </c>
      <c r="F436" s="27">
        <v>4</v>
      </c>
      <c r="G436" s="27">
        <v>2531</v>
      </c>
      <c r="H436" s="27">
        <v>600</v>
      </c>
      <c r="I436" s="27">
        <v>0</v>
      </c>
      <c r="J436" s="27">
        <v>13530</v>
      </c>
      <c r="K436" s="27">
        <v>853</v>
      </c>
      <c r="L436" s="27">
        <v>161</v>
      </c>
      <c r="M436" s="27">
        <v>16672</v>
      </c>
      <c r="N436" s="27">
        <v>21211.599999999999</v>
      </c>
      <c r="O436" s="27">
        <v>1519.3999999999996</v>
      </c>
      <c r="P436" s="46"/>
      <c r="Q436" s="29" t="s">
        <v>174</v>
      </c>
      <c r="R436" s="29" t="s">
        <v>14</v>
      </c>
      <c r="S436" s="29" t="s">
        <v>175</v>
      </c>
      <c r="U436" s="13">
        <v>16672</v>
      </c>
      <c r="V436" s="30">
        <v>0</v>
      </c>
    </row>
    <row r="437" spans="1:22" ht="14.4" x14ac:dyDescent="0.3">
      <c r="A437" s="25" t="s">
        <v>255</v>
      </c>
      <c r="B437" s="26">
        <v>70</v>
      </c>
      <c r="C437" s="25" t="s">
        <v>45</v>
      </c>
      <c r="D437" s="27">
        <v>25</v>
      </c>
      <c r="E437" s="27">
        <v>0</v>
      </c>
      <c r="F437" s="27">
        <v>13</v>
      </c>
      <c r="G437" s="27">
        <v>8207</v>
      </c>
      <c r="H437" s="27">
        <v>2307</v>
      </c>
      <c r="I437" s="27">
        <v>0</v>
      </c>
      <c r="J437" s="27">
        <v>53242</v>
      </c>
      <c r="K437" s="27">
        <v>2864</v>
      </c>
      <c r="L437" s="27">
        <v>893</v>
      </c>
      <c r="M437" s="27">
        <v>63794</v>
      </c>
      <c r="N437" s="27">
        <v>80338.600000000006</v>
      </c>
      <c r="O437" s="27">
        <v>5957.7000000000016</v>
      </c>
      <c r="P437" s="46"/>
      <c r="Q437" s="29" t="s">
        <v>174</v>
      </c>
      <c r="R437" s="29" t="s">
        <v>14</v>
      </c>
      <c r="S437" s="29" t="s">
        <v>175</v>
      </c>
      <c r="U437" s="13">
        <v>63794</v>
      </c>
      <c r="V437" s="30">
        <v>0</v>
      </c>
    </row>
    <row r="438" spans="1:22" ht="14.4" x14ac:dyDescent="0.3">
      <c r="A438" s="25" t="s">
        <v>255</v>
      </c>
      <c r="B438" s="26">
        <v>72</v>
      </c>
      <c r="C438" s="25" t="s">
        <v>51</v>
      </c>
      <c r="D438" s="27">
        <v>1</v>
      </c>
      <c r="E438" s="27">
        <v>0</v>
      </c>
      <c r="F438" s="27">
        <v>2</v>
      </c>
      <c r="G438" s="27">
        <v>736</v>
      </c>
      <c r="H438" s="27">
        <v>0</v>
      </c>
      <c r="I438" s="27">
        <v>0</v>
      </c>
      <c r="J438" s="27">
        <v>13911</v>
      </c>
      <c r="K438" s="27">
        <v>700</v>
      </c>
      <c r="L438" s="27">
        <v>91</v>
      </c>
      <c r="M438" s="27">
        <v>14650</v>
      </c>
      <c r="N438" s="27">
        <v>9370.7999999999993</v>
      </c>
      <c r="O438" s="27">
        <v>1175.5</v>
      </c>
      <c r="P438" s="46"/>
      <c r="Q438" s="29" t="s">
        <v>174</v>
      </c>
      <c r="R438" s="29" t="s">
        <v>177</v>
      </c>
      <c r="S438" s="29" t="s">
        <v>178</v>
      </c>
      <c r="U438" s="13">
        <v>14650</v>
      </c>
      <c r="V438" s="30">
        <v>0</v>
      </c>
    </row>
    <row r="439" spans="1:22" ht="14.4" x14ac:dyDescent="0.3">
      <c r="A439" s="25" t="s">
        <v>255</v>
      </c>
      <c r="B439" s="26">
        <v>72</v>
      </c>
      <c r="C439" s="25" t="s">
        <v>247</v>
      </c>
      <c r="D439" s="27">
        <v>0</v>
      </c>
      <c r="E439" s="27">
        <v>0</v>
      </c>
      <c r="F439" s="27">
        <v>0</v>
      </c>
      <c r="G439" s="27">
        <v>6</v>
      </c>
      <c r="H439" s="27">
        <v>0</v>
      </c>
      <c r="I439" s="27">
        <v>0</v>
      </c>
      <c r="J439" s="27">
        <v>172</v>
      </c>
      <c r="K439" s="27">
        <v>9</v>
      </c>
      <c r="L439" s="27">
        <v>0</v>
      </c>
      <c r="M439" s="27">
        <v>178</v>
      </c>
      <c r="N439" s="27">
        <v>4956.2</v>
      </c>
      <c r="O439" s="27">
        <v>257.7</v>
      </c>
      <c r="P439" s="46"/>
      <c r="Q439" s="29" t="s">
        <v>174</v>
      </c>
      <c r="R439" s="29" t="s">
        <v>177</v>
      </c>
      <c r="S439" s="29" t="s">
        <v>178</v>
      </c>
      <c r="U439" s="13">
        <v>178</v>
      </c>
      <c r="V439" s="30">
        <v>0</v>
      </c>
    </row>
    <row r="440" spans="1:22" ht="14.4" x14ac:dyDescent="0.3">
      <c r="A440" s="25" t="s">
        <v>255</v>
      </c>
      <c r="B440" s="26">
        <v>72</v>
      </c>
      <c r="C440" s="25" t="s">
        <v>45</v>
      </c>
      <c r="D440" s="27">
        <v>1</v>
      </c>
      <c r="E440" s="27">
        <v>0</v>
      </c>
      <c r="F440" s="27">
        <v>0</v>
      </c>
      <c r="G440" s="27">
        <v>153</v>
      </c>
      <c r="H440" s="27">
        <v>0</v>
      </c>
      <c r="I440" s="27">
        <v>0</v>
      </c>
      <c r="J440" s="27">
        <v>2550</v>
      </c>
      <c r="K440" s="27">
        <v>99</v>
      </c>
      <c r="L440" s="27">
        <v>15</v>
      </c>
      <c r="M440" s="27">
        <v>2704</v>
      </c>
      <c r="N440" s="27">
        <v>10326.4</v>
      </c>
      <c r="O440" s="27">
        <v>610</v>
      </c>
      <c r="P440" s="46"/>
      <c r="Q440" s="29" t="s">
        <v>174</v>
      </c>
      <c r="R440" s="29" t="s">
        <v>177</v>
      </c>
      <c r="S440" s="29" t="s">
        <v>178</v>
      </c>
      <c r="U440" s="13">
        <v>2704</v>
      </c>
      <c r="V440" s="30">
        <v>0</v>
      </c>
    </row>
    <row r="441" spans="1:22" ht="14.4" x14ac:dyDescent="0.3">
      <c r="A441" s="25" t="s">
        <v>255</v>
      </c>
      <c r="B441" s="26">
        <v>72</v>
      </c>
      <c r="C441" s="25" t="s">
        <v>46</v>
      </c>
      <c r="D441" s="27">
        <v>2</v>
      </c>
      <c r="E441" s="27">
        <v>0</v>
      </c>
      <c r="F441" s="27">
        <v>0</v>
      </c>
      <c r="G441" s="27">
        <v>732</v>
      </c>
      <c r="H441" s="27">
        <v>1</v>
      </c>
      <c r="I441" s="27">
        <v>0</v>
      </c>
      <c r="J441" s="27">
        <v>11741</v>
      </c>
      <c r="K441" s="27">
        <v>502</v>
      </c>
      <c r="L441" s="27">
        <v>64</v>
      </c>
      <c r="M441" s="27">
        <v>12476</v>
      </c>
      <c r="N441" s="27">
        <v>44772</v>
      </c>
      <c r="O441" s="27">
        <v>3527.5</v>
      </c>
      <c r="P441" s="46"/>
      <c r="Q441" s="29" t="s">
        <v>174</v>
      </c>
      <c r="R441" s="29" t="s">
        <v>177</v>
      </c>
      <c r="S441" s="29" t="s">
        <v>178</v>
      </c>
      <c r="U441" s="13">
        <v>12476</v>
      </c>
      <c r="V441" s="30">
        <v>0</v>
      </c>
    </row>
    <row r="442" spans="1:22" ht="14.4" x14ac:dyDescent="0.3">
      <c r="A442" s="25" t="s">
        <v>255</v>
      </c>
      <c r="B442" s="26">
        <v>72</v>
      </c>
      <c r="C442" s="25" t="s">
        <v>48</v>
      </c>
      <c r="D442" s="27">
        <v>0</v>
      </c>
      <c r="E442" s="27">
        <v>0</v>
      </c>
      <c r="F442" s="27">
        <v>6</v>
      </c>
      <c r="G442" s="27">
        <v>1067</v>
      </c>
      <c r="H442" s="27">
        <v>2</v>
      </c>
      <c r="I442" s="27">
        <v>0</v>
      </c>
      <c r="J442" s="27">
        <v>19010</v>
      </c>
      <c r="K442" s="27">
        <v>984</v>
      </c>
      <c r="L442" s="27">
        <v>147</v>
      </c>
      <c r="M442" s="27">
        <v>20085</v>
      </c>
      <c r="N442" s="27">
        <v>41819.4</v>
      </c>
      <c r="O442" s="27">
        <v>3024.5</v>
      </c>
      <c r="P442" s="46"/>
      <c r="Q442" s="29" t="s">
        <v>174</v>
      </c>
      <c r="R442" s="29" t="s">
        <v>177</v>
      </c>
      <c r="S442" s="29" t="s">
        <v>178</v>
      </c>
      <c r="U442" s="13">
        <v>20085</v>
      </c>
      <c r="V442" s="30">
        <v>0</v>
      </c>
    </row>
    <row r="443" spans="1:22" ht="14.4" x14ac:dyDescent="0.3">
      <c r="A443" s="25" t="s">
        <v>255</v>
      </c>
      <c r="B443" s="26">
        <v>75</v>
      </c>
      <c r="C443" s="25" t="s">
        <v>45</v>
      </c>
      <c r="D443" s="27">
        <v>2</v>
      </c>
      <c r="E443" s="27">
        <v>0</v>
      </c>
      <c r="F443" s="27">
        <v>3</v>
      </c>
      <c r="G443" s="27">
        <v>1017</v>
      </c>
      <c r="H443" s="27">
        <v>431</v>
      </c>
      <c r="I443" s="27">
        <v>0</v>
      </c>
      <c r="J443" s="27">
        <v>7722</v>
      </c>
      <c r="K443" s="27">
        <v>273</v>
      </c>
      <c r="L443" s="27">
        <v>44</v>
      </c>
      <c r="M443" s="27">
        <v>9175</v>
      </c>
      <c r="N443" s="27">
        <v>31554</v>
      </c>
      <c r="O443" s="27">
        <v>3020.8999999999996</v>
      </c>
      <c r="P443" s="46"/>
      <c r="Q443" s="29" t="s">
        <v>174</v>
      </c>
      <c r="R443" s="29" t="s">
        <v>14</v>
      </c>
      <c r="S443" s="29" t="s">
        <v>175</v>
      </c>
      <c r="U443" s="13">
        <v>9175</v>
      </c>
      <c r="V443" s="30">
        <v>0</v>
      </c>
    </row>
    <row r="444" spans="1:22" ht="14.4" x14ac:dyDescent="0.3">
      <c r="A444" s="25" t="s">
        <v>255</v>
      </c>
      <c r="B444" s="26">
        <v>77</v>
      </c>
      <c r="C444" s="25" t="s">
        <v>49</v>
      </c>
      <c r="D444" s="27">
        <v>1</v>
      </c>
      <c r="E444" s="27">
        <v>0</v>
      </c>
      <c r="F444" s="27">
        <v>0</v>
      </c>
      <c r="G444" s="27">
        <v>7</v>
      </c>
      <c r="H444" s="27">
        <v>1</v>
      </c>
      <c r="I444" s="27">
        <v>0</v>
      </c>
      <c r="J444" s="27">
        <v>1134</v>
      </c>
      <c r="K444" s="27">
        <v>46</v>
      </c>
      <c r="L444" s="27">
        <v>5</v>
      </c>
      <c r="M444" s="27">
        <v>1143</v>
      </c>
      <c r="N444" s="27">
        <v>4994.8</v>
      </c>
      <c r="O444" s="27">
        <v>886.20000000000016</v>
      </c>
      <c r="P444" s="46"/>
      <c r="Q444" s="29" t="s">
        <v>174</v>
      </c>
      <c r="R444" s="29" t="s">
        <v>177</v>
      </c>
      <c r="S444" s="29" t="s">
        <v>178</v>
      </c>
      <c r="U444" s="13">
        <v>1143</v>
      </c>
      <c r="V444" s="30">
        <v>0</v>
      </c>
    </row>
    <row r="445" spans="1:22" ht="14.4" x14ac:dyDescent="0.3">
      <c r="A445" s="25" t="s">
        <v>255</v>
      </c>
      <c r="B445" s="26">
        <v>77</v>
      </c>
      <c r="C445" s="25" t="s">
        <v>45</v>
      </c>
      <c r="D445" s="27">
        <v>1</v>
      </c>
      <c r="E445" s="27">
        <v>0</v>
      </c>
      <c r="F445" s="27">
        <v>1</v>
      </c>
      <c r="G445" s="27">
        <v>173</v>
      </c>
      <c r="H445" s="27">
        <v>48</v>
      </c>
      <c r="I445" s="27">
        <v>0</v>
      </c>
      <c r="J445" s="27">
        <v>15655</v>
      </c>
      <c r="K445" s="27">
        <v>567</v>
      </c>
      <c r="L445" s="27">
        <v>155</v>
      </c>
      <c r="M445" s="27">
        <v>15878</v>
      </c>
      <c r="N445" s="27">
        <v>60632.399999999994</v>
      </c>
      <c r="O445" s="27">
        <v>3780.099999999999</v>
      </c>
      <c r="P445" s="46"/>
      <c r="Q445" s="29" t="s">
        <v>174</v>
      </c>
      <c r="R445" s="29" t="s">
        <v>177</v>
      </c>
      <c r="S445" s="29" t="s">
        <v>178</v>
      </c>
      <c r="U445" s="13">
        <v>15878</v>
      </c>
      <c r="V445" s="30">
        <v>0</v>
      </c>
    </row>
    <row r="446" spans="1:22" ht="14.4" x14ac:dyDescent="0.3">
      <c r="A446" s="25" t="s">
        <v>255</v>
      </c>
      <c r="B446" s="26">
        <v>77</v>
      </c>
      <c r="C446" s="25" t="s">
        <v>48</v>
      </c>
      <c r="D446" s="27">
        <v>0</v>
      </c>
      <c r="E446" s="27">
        <v>0</v>
      </c>
      <c r="F446" s="27">
        <v>0</v>
      </c>
      <c r="G446" s="27">
        <v>51</v>
      </c>
      <c r="H446" s="27">
        <v>12</v>
      </c>
      <c r="I446" s="27">
        <v>0</v>
      </c>
      <c r="J446" s="27">
        <v>8145</v>
      </c>
      <c r="K446" s="27">
        <v>281</v>
      </c>
      <c r="L446" s="27">
        <v>72</v>
      </c>
      <c r="M446" s="27">
        <v>8208</v>
      </c>
      <c r="N446" s="27">
        <v>19918</v>
      </c>
      <c r="O446" s="27">
        <v>1403.6</v>
      </c>
      <c r="P446" s="46"/>
      <c r="Q446" s="29" t="s">
        <v>174</v>
      </c>
      <c r="R446" s="29" t="s">
        <v>177</v>
      </c>
      <c r="S446" s="29" t="s">
        <v>178</v>
      </c>
      <c r="U446" s="13">
        <v>8208</v>
      </c>
      <c r="V446" s="30">
        <v>0</v>
      </c>
    </row>
    <row r="447" spans="1:22" ht="14.4" x14ac:dyDescent="0.3">
      <c r="A447" s="25" t="s">
        <v>255</v>
      </c>
      <c r="B447" s="26">
        <v>80</v>
      </c>
      <c r="C447" s="25" t="s">
        <v>47</v>
      </c>
      <c r="D447" s="27">
        <v>6</v>
      </c>
      <c r="E447" s="27">
        <v>0</v>
      </c>
      <c r="F447" s="27">
        <v>1</v>
      </c>
      <c r="G447" s="27">
        <v>884</v>
      </c>
      <c r="H447" s="27">
        <v>346</v>
      </c>
      <c r="I447" s="27">
        <v>0</v>
      </c>
      <c r="J447" s="27">
        <v>8030</v>
      </c>
      <c r="K447" s="27">
        <v>310</v>
      </c>
      <c r="L447" s="27">
        <v>99</v>
      </c>
      <c r="M447" s="27">
        <v>9267</v>
      </c>
      <c r="N447" s="27">
        <v>3791.2</v>
      </c>
      <c r="O447" s="27">
        <v>481.40000000000009</v>
      </c>
      <c r="P447" s="46"/>
      <c r="Q447" s="29" t="s">
        <v>174</v>
      </c>
      <c r="R447" s="29" t="s">
        <v>14</v>
      </c>
      <c r="S447" s="29" t="s">
        <v>175</v>
      </c>
      <c r="U447" s="13">
        <v>9267</v>
      </c>
      <c r="V447" s="30">
        <v>0</v>
      </c>
    </row>
    <row r="448" spans="1:22" ht="14.4" x14ac:dyDescent="0.3">
      <c r="A448" s="25" t="s">
        <v>255</v>
      </c>
      <c r="B448" s="26">
        <v>80</v>
      </c>
      <c r="C448" s="25" t="s">
        <v>247</v>
      </c>
      <c r="D448" s="27">
        <v>3</v>
      </c>
      <c r="E448" s="27">
        <v>0</v>
      </c>
      <c r="F448" s="27">
        <v>0</v>
      </c>
      <c r="G448" s="27">
        <v>44</v>
      </c>
      <c r="H448" s="27">
        <v>15</v>
      </c>
      <c r="I448" s="27">
        <v>0</v>
      </c>
      <c r="J448" s="27">
        <v>329</v>
      </c>
      <c r="K448" s="27">
        <v>6</v>
      </c>
      <c r="L448" s="27">
        <v>0</v>
      </c>
      <c r="M448" s="27">
        <v>391</v>
      </c>
      <c r="N448" s="27">
        <v>1590.4</v>
      </c>
      <c r="O448" s="27">
        <v>65</v>
      </c>
      <c r="P448" s="46"/>
      <c r="Q448" s="29" t="s">
        <v>174</v>
      </c>
      <c r="R448" s="29" t="s">
        <v>14</v>
      </c>
      <c r="S448" s="29" t="s">
        <v>175</v>
      </c>
      <c r="U448" s="13">
        <v>391</v>
      </c>
      <c r="V448" s="30">
        <v>0</v>
      </c>
    </row>
    <row r="449" spans="1:22" ht="14.4" x14ac:dyDescent="0.3">
      <c r="A449" s="25" t="s">
        <v>255</v>
      </c>
      <c r="B449" s="26">
        <v>80</v>
      </c>
      <c r="C449" s="25" t="s">
        <v>45</v>
      </c>
      <c r="D449" s="27">
        <v>22</v>
      </c>
      <c r="E449" s="27">
        <v>0</v>
      </c>
      <c r="F449" s="27">
        <v>2</v>
      </c>
      <c r="G449" s="27">
        <v>2328</v>
      </c>
      <c r="H449" s="27">
        <v>859</v>
      </c>
      <c r="I449" s="27">
        <v>0</v>
      </c>
      <c r="J449" s="27">
        <v>21777</v>
      </c>
      <c r="K449" s="27">
        <v>958</v>
      </c>
      <c r="L449" s="27">
        <v>223</v>
      </c>
      <c r="M449" s="27">
        <v>24988</v>
      </c>
      <c r="N449" s="27">
        <v>55118.399999999994</v>
      </c>
      <c r="O449" s="27">
        <v>3216.9</v>
      </c>
      <c r="P449" s="46"/>
      <c r="Q449" s="29" t="s">
        <v>174</v>
      </c>
      <c r="R449" s="29" t="s">
        <v>14</v>
      </c>
      <c r="S449" s="29" t="s">
        <v>175</v>
      </c>
      <c r="U449" s="13">
        <v>24988</v>
      </c>
      <c r="V449" s="30">
        <v>0</v>
      </c>
    </row>
    <row r="450" spans="1:22" ht="14.4" x14ac:dyDescent="0.3">
      <c r="A450" s="25" t="s">
        <v>255</v>
      </c>
      <c r="B450" s="26">
        <v>80</v>
      </c>
      <c r="C450" s="25" t="s">
        <v>46</v>
      </c>
      <c r="D450" s="27">
        <v>2</v>
      </c>
      <c r="E450" s="27">
        <v>0</v>
      </c>
      <c r="F450" s="27">
        <v>0</v>
      </c>
      <c r="G450" s="27">
        <v>336</v>
      </c>
      <c r="H450" s="27">
        <v>137</v>
      </c>
      <c r="I450" s="27">
        <v>0</v>
      </c>
      <c r="J450" s="27">
        <v>3707</v>
      </c>
      <c r="K450" s="27">
        <v>229</v>
      </c>
      <c r="L450" s="27">
        <v>48</v>
      </c>
      <c r="M450" s="27">
        <v>4182</v>
      </c>
      <c r="N450" s="27">
        <v>11807.8</v>
      </c>
      <c r="O450" s="27">
        <v>1097.7</v>
      </c>
      <c r="P450" s="46"/>
      <c r="Q450" s="29" t="s">
        <v>174</v>
      </c>
      <c r="R450" s="29" t="s">
        <v>14</v>
      </c>
      <c r="S450" s="29" t="s">
        <v>175</v>
      </c>
      <c r="U450" s="13">
        <v>4182</v>
      </c>
      <c r="V450" s="30">
        <v>0</v>
      </c>
    </row>
    <row r="451" spans="1:22" ht="14.4" x14ac:dyDescent="0.3">
      <c r="A451" s="25" t="s">
        <v>255</v>
      </c>
      <c r="B451" s="26">
        <v>81</v>
      </c>
      <c r="C451" s="25" t="s">
        <v>256</v>
      </c>
      <c r="D451" s="27">
        <v>0</v>
      </c>
      <c r="E451" s="27">
        <v>0</v>
      </c>
      <c r="F451" s="27">
        <v>0</v>
      </c>
      <c r="G451" s="27">
        <v>1</v>
      </c>
      <c r="H451" s="27">
        <v>0</v>
      </c>
      <c r="I451" s="27">
        <v>0</v>
      </c>
      <c r="J451" s="27">
        <v>215.71815856777491</v>
      </c>
      <c r="K451" s="27">
        <v>17.073145780051149</v>
      </c>
      <c r="L451" s="27">
        <v>1</v>
      </c>
      <c r="M451" s="27">
        <v>217</v>
      </c>
      <c r="N451" s="27">
        <v>3413.2</v>
      </c>
      <c r="O451" s="27">
        <v>179.39999999999998</v>
      </c>
      <c r="P451" s="46"/>
      <c r="Q451" s="29" t="s">
        <v>174</v>
      </c>
      <c r="R451" s="29" t="s">
        <v>177</v>
      </c>
      <c r="S451" s="29" t="s">
        <v>178</v>
      </c>
      <c r="U451" s="13">
        <v>217</v>
      </c>
      <c r="V451" s="30">
        <v>0</v>
      </c>
    </row>
    <row r="452" spans="1:22" ht="14.4" x14ac:dyDescent="0.3">
      <c r="A452" s="25" t="s">
        <v>255</v>
      </c>
      <c r="B452" s="26">
        <v>81</v>
      </c>
      <c r="C452" s="25" t="s">
        <v>46</v>
      </c>
      <c r="D452" s="27">
        <v>1</v>
      </c>
      <c r="E452" s="27">
        <v>0</v>
      </c>
      <c r="F452" s="27">
        <v>0</v>
      </c>
      <c r="G452" s="27">
        <v>78</v>
      </c>
      <c r="H452" s="27">
        <v>3</v>
      </c>
      <c r="I452" s="27">
        <v>0</v>
      </c>
      <c r="J452" s="27">
        <v>9495.3058823529409</v>
      </c>
      <c r="K452" s="27">
        <v>523.49411764705883</v>
      </c>
      <c r="L452" s="27">
        <v>48</v>
      </c>
      <c r="M452" s="27">
        <v>9577</v>
      </c>
      <c r="N452" s="27">
        <v>36013.599999999999</v>
      </c>
      <c r="O452" s="27">
        <v>2425.1999999999998</v>
      </c>
      <c r="P452" s="46"/>
      <c r="Q452" s="29" t="s">
        <v>174</v>
      </c>
      <c r="R452" s="29" t="s">
        <v>177</v>
      </c>
      <c r="S452" s="29" t="s">
        <v>178</v>
      </c>
      <c r="U452" s="13">
        <v>9577</v>
      </c>
      <c r="V452" s="30">
        <v>0</v>
      </c>
    </row>
    <row r="453" spans="1:22" ht="14.4" x14ac:dyDescent="0.3">
      <c r="A453" s="25" t="s">
        <v>255</v>
      </c>
      <c r="B453" s="26">
        <v>81</v>
      </c>
      <c r="C453" s="25" t="s">
        <v>48</v>
      </c>
      <c r="D453" s="27">
        <v>0</v>
      </c>
      <c r="E453" s="27">
        <v>0</v>
      </c>
      <c r="F453" s="27">
        <v>0</v>
      </c>
      <c r="G453" s="27">
        <v>157</v>
      </c>
      <c r="H453" s="27">
        <v>0</v>
      </c>
      <c r="I453" s="27">
        <v>1</v>
      </c>
      <c r="J453" s="27">
        <v>18134.975959079282</v>
      </c>
      <c r="K453" s="27">
        <v>901.43273657289001</v>
      </c>
      <c r="L453" s="27">
        <v>107</v>
      </c>
      <c r="M453" s="27">
        <v>18293</v>
      </c>
      <c r="N453" s="27">
        <v>37928.800000000003</v>
      </c>
      <c r="O453" s="27">
        <v>3108.3999999999996</v>
      </c>
      <c r="P453" s="46"/>
      <c r="Q453" s="29" t="s">
        <v>174</v>
      </c>
      <c r="R453" s="29" t="s">
        <v>177</v>
      </c>
      <c r="S453" s="29" t="s">
        <v>178</v>
      </c>
      <c r="U453" s="13">
        <v>18293</v>
      </c>
      <c r="V453" s="30">
        <v>0</v>
      </c>
    </row>
    <row r="454" spans="1:22" ht="14.4" x14ac:dyDescent="0.3">
      <c r="A454" s="25" t="s">
        <v>255</v>
      </c>
      <c r="B454" s="26">
        <v>83</v>
      </c>
      <c r="C454" s="25" t="s">
        <v>47</v>
      </c>
      <c r="D454" s="27">
        <v>0</v>
      </c>
      <c r="E454" s="27">
        <v>0</v>
      </c>
      <c r="F454" s="27">
        <v>0</v>
      </c>
      <c r="G454" s="27">
        <v>620</v>
      </c>
      <c r="H454" s="27">
        <v>205</v>
      </c>
      <c r="I454" s="27">
        <v>0</v>
      </c>
      <c r="J454" s="27">
        <v>3190</v>
      </c>
      <c r="K454" s="27">
        <v>206</v>
      </c>
      <c r="L454" s="27">
        <v>33</v>
      </c>
      <c r="M454" s="27">
        <v>4015</v>
      </c>
      <c r="N454" s="27">
        <v>7743</v>
      </c>
      <c r="O454" s="27">
        <v>891.70000000000016</v>
      </c>
      <c r="P454" s="46"/>
      <c r="Q454" s="29" t="s">
        <v>174</v>
      </c>
      <c r="R454" s="29" t="s">
        <v>14</v>
      </c>
      <c r="S454" s="29" t="s">
        <v>175</v>
      </c>
      <c r="U454" s="13">
        <v>4015</v>
      </c>
      <c r="V454" s="30">
        <v>0</v>
      </c>
    </row>
    <row r="455" spans="1:22" ht="14.4" x14ac:dyDescent="0.3">
      <c r="A455" s="25" t="s">
        <v>255</v>
      </c>
      <c r="B455" s="26">
        <v>83</v>
      </c>
      <c r="C455" s="25" t="s">
        <v>52</v>
      </c>
      <c r="D455" s="27">
        <v>1</v>
      </c>
      <c r="E455" s="27">
        <v>0</v>
      </c>
      <c r="F455" s="27">
        <v>0</v>
      </c>
      <c r="G455" s="27">
        <v>240</v>
      </c>
      <c r="H455" s="27">
        <v>142</v>
      </c>
      <c r="I455" s="27">
        <v>0</v>
      </c>
      <c r="J455" s="27">
        <v>2273</v>
      </c>
      <c r="K455" s="27">
        <v>144</v>
      </c>
      <c r="L455" s="27">
        <v>18</v>
      </c>
      <c r="M455" s="27">
        <v>2656</v>
      </c>
      <c r="N455" s="27">
        <v>12023.400000000001</v>
      </c>
      <c r="O455" s="27">
        <v>692.1</v>
      </c>
      <c r="P455" s="46"/>
      <c r="Q455" s="29" t="s">
        <v>174</v>
      </c>
      <c r="R455" s="29" t="s">
        <v>14</v>
      </c>
      <c r="S455" s="29" t="s">
        <v>175</v>
      </c>
      <c r="U455" s="13">
        <v>2656</v>
      </c>
      <c r="V455" s="30">
        <v>0</v>
      </c>
    </row>
    <row r="456" spans="1:22" ht="14.4" x14ac:dyDescent="0.3">
      <c r="A456" s="25" t="s">
        <v>255</v>
      </c>
      <c r="B456" s="26">
        <v>83</v>
      </c>
      <c r="C456" s="25" t="s">
        <v>45</v>
      </c>
      <c r="D456" s="27">
        <v>3</v>
      </c>
      <c r="E456" s="27">
        <v>0</v>
      </c>
      <c r="F456" s="27">
        <v>0</v>
      </c>
      <c r="G456" s="27">
        <v>1032</v>
      </c>
      <c r="H456" s="27">
        <v>463</v>
      </c>
      <c r="I456" s="27">
        <v>0</v>
      </c>
      <c r="J456" s="27">
        <v>7968</v>
      </c>
      <c r="K456" s="27">
        <v>412</v>
      </c>
      <c r="L456" s="27">
        <v>83</v>
      </c>
      <c r="M456" s="27">
        <v>9466</v>
      </c>
      <c r="N456" s="27">
        <v>22394.800000000003</v>
      </c>
      <c r="O456" s="27">
        <v>1720.9</v>
      </c>
      <c r="P456" s="46"/>
      <c r="Q456" s="29" t="s">
        <v>174</v>
      </c>
      <c r="R456" s="29" t="s">
        <v>14</v>
      </c>
      <c r="S456" s="29" t="s">
        <v>175</v>
      </c>
      <c r="U456" s="13">
        <v>9466</v>
      </c>
      <c r="V456" s="30">
        <v>0</v>
      </c>
    </row>
    <row r="457" spans="1:22" ht="14.4" x14ac:dyDescent="0.3">
      <c r="A457" s="25" t="s">
        <v>255</v>
      </c>
      <c r="B457" s="26">
        <v>90</v>
      </c>
      <c r="C457" s="25" t="s">
        <v>47</v>
      </c>
      <c r="D457" s="27">
        <v>8</v>
      </c>
      <c r="E457" s="27">
        <v>0</v>
      </c>
      <c r="F457" s="27">
        <v>0</v>
      </c>
      <c r="G457" s="27">
        <v>876</v>
      </c>
      <c r="H457" s="27">
        <v>190</v>
      </c>
      <c r="I457" s="27">
        <v>0</v>
      </c>
      <c r="J457" s="27">
        <v>4111</v>
      </c>
      <c r="K457" s="27">
        <v>190</v>
      </c>
      <c r="L457" s="27">
        <v>27</v>
      </c>
      <c r="M457" s="27">
        <v>5185</v>
      </c>
      <c r="N457" s="27">
        <v>5578.6</v>
      </c>
      <c r="O457" s="27">
        <v>759.80000000000007</v>
      </c>
      <c r="P457" s="46"/>
      <c r="Q457" s="29" t="s">
        <v>174</v>
      </c>
      <c r="R457" s="29" t="s">
        <v>14</v>
      </c>
      <c r="S457" s="29" t="s">
        <v>175</v>
      </c>
      <c r="U457" s="13">
        <v>5185</v>
      </c>
      <c r="V457" s="30">
        <v>0</v>
      </c>
    </row>
    <row r="458" spans="1:22" ht="14.4" x14ac:dyDescent="0.3">
      <c r="A458" s="25" t="s">
        <v>255</v>
      </c>
      <c r="B458" s="26">
        <v>90</v>
      </c>
      <c r="C458" s="25" t="s">
        <v>45</v>
      </c>
      <c r="D458" s="27">
        <v>74</v>
      </c>
      <c r="E458" s="27">
        <v>0</v>
      </c>
      <c r="F458" s="27">
        <v>14</v>
      </c>
      <c r="G458" s="27">
        <v>6492</v>
      </c>
      <c r="H458" s="27">
        <v>1435</v>
      </c>
      <c r="I458" s="27">
        <v>1</v>
      </c>
      <c r="J458" s="27">
        <v>36209</v>
      </c>
      <c r="K458" s="27">
        <v>1985</v>
      </c>
      <c r="L458" s="27">
        <v>397</v>
      </c>
      <c r="M458" s="27">
        <v>44225</v>
      </c>
      <c r="N458" s="27">
        <v>67768.800000000003</v>
      </c>
      <c r="O458" s="27">
        <v>5096.7000000000007</v>
      </c>
      <c r="P458" s="46"/>
      <c r="Q458" s="29" t="s">
        <v>174</v>
      </c>
      <c r="R458" s="29" t="s">
        <v>14</v>
      </c>
      <c r="S458" s="29" t="s">
        <v>175</v>
      </c>
      <c r="U458" s="13">
        <v>44225</v>
      </c>
      <c r="V458" s="30">
        <v>0</v>
      </c>
    </row>
    <row r="459" spans="1:22" ht="14.4" x14ac:dyDescent="0.3">
      <c r="A459" s="25" t="s">
        <v>255</v>
      </c>
      <c r="B459" s="26">
        <v>96</v>
      </c>
      <c r="C459" s="25" t="s">
        <v>49</v>
      </c>
      <c r="D459" s="27">
        <v>2</v>
      </c>
      <c r="E459" s="27">
        <v>0</v>
      </c>
      <c r="F459" s="27">
        <v>0</v>
      </c>
      <c r="G459" s="27">
        <v>39</v>
      </c>
      <c r="H459" s="27">
        <v>4</v>
      </c>
      <c r="I459" s="27">
        <v>0</v>
      </c>
      <c r="J459" s="27">
        <v>20273</v>
      </c>
      <c r="K459" s="27">
        <v>952</v>
      </c>
      <c r="L459" s="27">
        <v>194</v>
      </c>
      <c r="M459" s="27">
        <v>20318</v>
      </c>
      <c r="N459" s="27">
        <v>20315.8</v>
      </c>
      <c r="O459" s="27">
        <v>2745.8000000000006</v>
      </c>
      <c r="P459" s="46"/>
      <c r="Q459" s="29" t="s">
        <v>174</v>
      </c>
      <c r="R459" s="29" t="s">
        <v>177</v>
      </c>
      <c r="S459" s="29" t="s">
        <v>178</v>
      </c>
      <c r="U459" s="13">
        <v>20318</v>
      </c>
      <c r="V459" s="30">
        <v>0</v>
      </c>
    </row>
    <row r="460" spans="1:22" s="41" customFormat="1" ht="14.4" x14ac:dyDescent="0.3">
      <c r="A460" s="25" t="s">
        <v>255</v>
      </c>
      <c r="B460" s="26">
        <v>104</v>
      </c>
      <c r="C460" s="25" t="s">
        <v>49</v>
      </c>
      <c r="D460" s="27">
        <v>4</v>
      </c>
      <c r="E460" s="27">
        <v>0</v>
      </c>
      <c r="F460" s="27">
        <v>0</v>
      </c>
      <c r="G460" s="27">
        <v>1</v>
      </c>
      <c r="H460" s="27">
        <v>1</v>
      </c>
      <c r="I460" s="27">
        <v>0</v>
      </c>
      <c r="J460" s="27">
        <v>8494</v>
      </c>
      <c r="K460" s="27">
        <v>369</v>
      </c>
      <c r="L460" s="27">
        <v>90</v>
      </c>
      <c r="M460" s="27">
        <v>8500</v>
      </c>
      <c r="N460" s="27">
        <v>15085.8</v>
      </c>
      <c r="O460" s="27">
        <v>1835.1</v>
      </c>
      <c r="P460" s="47"/>
      <c r="Q460" s="29" t="s">
        <v>174</v>
      </c>
      <c r="R460" s="29" t="s">
        <v>177</v>
      </c>
      <c r="S460" s="29" t="s">
        <v>178</v>
      </c>
      <c r="U460" s="13">
        <v>8500</v>
      </c>
      <c r="V460" s="30">
        <v>0</v>
      </c>
    </row>
    <row r="461" spans="1:22" s="87" customFormat="1" ht="14.4" x14ac:dyDescent="0.3">
      <c r="A461" s="25" t="s">
        <v>255</v>
      </c>
      <c r="B461" s="26">
        <v>106</v>
      </c>
      <c r="C461" s="25" t="s">
        <v>47</v>
      </c>
      <c r="D461" s="27">
        <v>7</v>
      </c>
      <c r="E461" s="27">
        <v>0</v>
      </c>
      <c r="F461" s="27">
        <v>3</v>
      </c>
      <c r="G461" s="27">
        <v>819</v>
      </c>
      <c r="H461" s="27">
        <v>374</v>
      </c>
      <c r="I461" s="27">
        <v>0</v>
      </c>
      <c r="J461" s="27">
        <v>3800</v>
      </c>
      <c r="K461" s="27">
        <v>194</v>
      </c>
      <c r="L461" s="27">
        <v>30</v>
      </c>
      <c r="M461" s="27">
        <v>5003</v>
      </c>
      <c r="N461" s="27">
        <v>4816.8</v>
      </c>
      <c r="O461" s="27">
        <v>471.99999999999989</v>
      </c>
      <c r="P461" s="46"/>
      <c r="Q461" s="29" t="s">
        <v>174</v>
      </c>
      <c r="R461" s="29" t="s">
        <v>14</v>
      </c>
      <c r="S461" s="29" t="s">
        <v>175</v>
      </c>
      <c r="U461" s="13">
        <v>5003</v>
      </c>
      <c r="V461" s="30">
        <v>0</v>
      </c>
    </row>
    <row r="462" spans="1:22" s="87" customFormat="1" ht="14.4" x14ac:dyDescent="0.3">
      <c r="A462" s="25" t="s">
        <v>255</v>
      </c>
      <c r="B462" s="26">
        <v>106</v>
      </c>
      <c r="C462" s="25" t="s">
        <v>45</v>
      </c>
      <c r="D462" s="27">
        <v>17</v>
      </c>
      <c r="E462" s="27">
        <v>0</v>
      </c>
      <c r="F462" s="27">
        <v>10</v>
      </c>
      <c r="G462" s="27">
        <v>2955</v>
      </c>
      <c r="H462" s="27">
        <v>1707</v>
      </c>
      <c r="I462" s="27">
        <v>0</v>
      </c>
      <c r="J462" s="27">
        <v>20180</v>
      </c>
      <c r="K462" s="27">
        <v>836</v>
      </c>
      <c r="L462" s="27">
        <v>251</v>
      </c>
      <c r="M462" s="27">
        <v>24869</v>
      </c>
      <c r="N462" s="27">
        <v>35563.599999999999</v>
      </c>
      <c r="O462" s="27">
        <v>3096.2999999999993</v>
      </c>
      <c r="P462" s="46"/>
      <c r="Q462" s="29" t="s">
        <v>174</v>
      </c>
      <c r="R462" s="29" t="s">
        <v>14</v>
      </c>
      <c r="S462" s="29" t="s">
        <v>175</v>
      </c>
      <c r="U462" s="13">
        <v>24869</v>
      </c>
      <c r="V462" s="30">
        <v>0</v>
      </c>
    </row>
    <row r="463" spans="1:22" s="87" customFormat="1" ht="14.4" x14ac:dyDescent="0.3">
      <c r="A463" s="25" t="s">
        <v>255</v>
      </c>
      <c r="B463" s="26">
        <v>108</v>
      </c>
      <c r="C463" s="25" t="s">
        <v>51</v>
      </c>
      <c r="D463" s="27">
        <v>1</v>
      </c>
      <c r="E463" s="27">
        <v>0</v>
      </c>
      <c r="F463" s="27">
        <v>0</v>
      </c>
      <c r="G463" s="27">
        <v>5</v>
      </c>
      <c r="H463" s="27">
        <v>0</v>
      </c>
      <c r="I463" s="27">
        <v>0</v>
      </c>
      <c r="J463" s="27">
        <v>1466</v>
      </c>
      <c r="K463" s="27">
        <v>114</v>
      </c>
      <c r="L463" s="27">
        <v>4</v>
      </c>
      <c r="M463" s="27">
        <v>1472</v>
      </c>
      <c r="N463" s="27">
        <v>5564.7999999999993</v>
      </c>
      <c r="O463" s="27">
        <v>276.29999999999995</v>
      </c>
      <c r="P463" s="46"/>
      <c r="Q463" s="29" t="s">
        <v>174</v>
      </c>
      <c r="R463" s="29" t="s">
        <v>177</v>
      </c>
      <c r="S463" s="29" t="s">
        <v>178</v>
      </c>
      <c r="U463" s="13">
        <v>1472</v>
      </c>
      <c r="V463" s="30">
        <v>0</v>
      </c>
    </row>
    <row r="464" spans="1:22" s="87" customFormat="1" ht="14.4" x14ac:dyDescent="0.3">
      <c r="A464" s="25" t="s">
        <v>255</v>
      </c>
      <c r="B464" s="26">
        <v>108</v>
      </c>
      <c r="C464" s="25" t="s">
        <v>54</v>
      </c>
      <c r="D464" s="27">
        <v>0</v>
      </c>
      <c r="E464" s="27">
        <v>0</v>
      </c>
      <c r="F464" s="27">
        <v>0</v>
      </c>
      <c r="G464" s="27">
        <v>2</v>
      </c>
      <c r="H464" s="27">
        <v>0</v>
      </c>
      <c r="I464" s="27">
        <v>0</v>
      </c>
      <c r="J464" s="27">
        <v>1476</v>
      </c>
      <c r="K464" s="27">
        <v>139</v>
      </c>
      <c r="L464" s="27">
        <v>6</v>
      </c>
      <c r="M464" s="27">
        <v>1478</v>
      </c>
      <c r="N464" s="27">
        <v>15311.400000000001</v>
      </c>
      <c r="O464" s="27">
        <v>706.4</v>
      </c>
      <c r="P464" s="46"/>
      <c r="Q464" s="29" t="s">
        <v>174</v>
      </c>
      <c r="R464" s="29" t="s">
        <v>177</v>
      </c>
      <c r="S464" s="29" t="s">
        <v>178</v>
      </c>
      <c r="U464" s="13">
        <v>1478</v>
      </c>
      <c r="V464" s="30">
        <v>0</v>
      </c>
    </row>
    <row r="465" spans="1:22" s="87" customFormat="1" ht="14.4" x14ac:dyDescent="0.3">
      <c r="A465" s="25" t="s">
        <v>255</v>
      </c>
      <c r="B465" s="26">
        <v>108</v>
      </c>
      <c r="C465" s="25" t="s">
        <v>49</v>
      </c>
      <c r="D465" s="27">
        <v>0</v>
      </c>
      <c r="E465" s="27">
        <v>0</v>
      </c>
      <c r="F465" s="27">
        <v>0</v>
      </c>
      <c r="G465" s="27">
        <v>2</v>
      </c>
      <c r="H465" s="27">
        <v>0</v>
      </c>
      <c r="I465" s="27">
        <v>0</v>
      </c>
      <c r="J465" s="27">
        <v>460</v>
      </c>
      <c r="K465" s="27">
        <v>42</v>
      </c>
      <c r="L465" s="27">
        <v>10</v>
      </c>
      <c r="M465" s="27">
        <v>462</v>
      </c>
      <c r="N465" s="27">
        <v>2074.1999999999998</v>
      </c>
      <c r="O465" s="27">
        <v>269.09999999999997</v>
      </c>
      <c r="P465" s="46"/>
      <c r="Q465" s="29" t="s">
        <v>174</v>
      </c>
      <c r="R465" s="29" t="s">
        <v>177</v>
      </c>
      <c r="S465" s="29" t="s">
        <v>178</v>
      </c>
      <c r="U465" s="13">
        <v>462</v>
      </c>
      <c r="V465" s="30">
        <v>0</v>
      </c>
    </row>
    <row r="466" spans="1:22" s="87" customFormat="1" ht="14.4" x14ac:dyDescent="0.3">
      <c r="A466" s="25" t="s">
        <v>255</v>
      </c>
      <c r="B466" s="26">
        <v>108</v>
      </c>
      <c r="C466" s="25" t="s">
        <v>45</v>
      </c>
      <c r="D466" s="27">
        <v>0</v>
      </c>
      <c r="E466" s="27">
        <v>0</v>
      </c>
      <c r="F466" s="27">
        <v>0</v>
      </c>
      <c r="G466" s="27">
        <v>4</v>
      </c>
      <c r="H466" s="27">
        <v>1</v>
      </c>
      <c r="I466" s="27">
        <v>0</v>
      </c>
      <c r="J466" s="27">
        <v>2617</v>
      </c>
      <c r="K466" s="27">
        <v>126</v>
      </c>
      <c r="L466" s="27">
        <v>14</v>
      </c>
      <c r="M466" s="27">
        <v>2622</v>
      </c>
      <c r="N466" s="27">
        <v>10108.1</v>
      </c>
      <c r="O466" s="27">
        <v>943.69999999999982</v>
      </c>
      <c r="P466" s="46"/>
      <c r="Q466" s="29" t="s">
        <v>174</v>
      </c>
      <c r="R466" s="29" t="s">
        <v>177</v>
      </c>
      <c r="S466" s="29" t="s">
        <v>178</v>
      </c>
      <c r="U466" s="13">
        <v>2622</v>
      </c>
      <c r="V466" s="30">
        <v>0</v>
      </c>
    </row>
    <row r="467" spans="1:22" s="87" customFormat="1" ht="14.4" x14ac:dyDescent="0.3">
      <c r="A467" s="25" t="s">
        <v>255</v>
      </c>
      <c r="B467" s="26">
        <v>108</v>
      </c>
      <c r="C467" s="25" t="s">
        <v>48</v>
      </c>
      <c r="D467" s="27">
        <v>0</v>
      </c>
      <c r="E467" s="27">
        <v>0</v>
      </c>
      <c r="F467" s="27">
        <v>0</v>
      </c>
      <c r="G467" s="27">
        <v>9</v>
      </c>
      <c r="H467" s="27">
        <v>3</v>
      </c>
      <c r="I467" s="27">
        <v>0</v>
      </c>
      <c r="J467" s="27">
        <v>2984</v>
      </c>
      <c r="K467" s="27">
        <v>185</v>
      </c>
      <c r="L467" s="27">
        <v>8</v>
      </c>
      <c r="M467" s="27">
        <v>2996</v>
      </c>
      <c r="N467" s="27">
        <v>10459.1</v>
      </c>
      <c r="O467" s="27">
        <v>722.90000000000009</v>
      </c>
      <c r="P467" s="46"/>
      <c r="Q467" s="29" t="s">
        <v>174</v>
      </c>
      <c r="R467" s="29" t="s">
        <v>177</v>
      </c>
      <c r="S467" s="29" t="s">
        <v>178</v>
      </c>
      <c r="U467" s="13">
        <v>2996</v>
      </c>
      <c r="V467" s="30">
        <v>0</v>
      </c>
    </row>
    <row r="468" spans="1:22" s="87" customFormat="1" ht="14.4" x14ac:dyDescent="0.3">
      <c r="A468" s="25" t="s">
        <v>255</v>
      </c>
      <c r="B468" s="26">
        <v>112</v>
      </c>
      <c r="C468" s="25" t="s">
        <v>51</v>
      </c>
      <c r="D468" s="27">
        <v>0</v>
      </c>
      <c r="E468" s="27">
        <v>0</v>
      </c>
      <c r="F468" s="27">
        <v>1</v>
      </c>
      <c r="G468" s="27">
        <v>19</v>
      </c>
      <c r="H468" s="27">
        <v>2</v>
      </c>
      <c r="I468" s="27">
        <v>0</v>
      </c>
      <c r="J468" s="27">
        <v>16723</v>
      </c>
      <c r="K468" s="27">
        <v>1013</v>
      </c>
      <c r="L468" s="27">
        <v>94</v>
      </c>
      <c r="M468" s="27">
        <v>16745</v>
      </c>
      <c r="N468" s="27">
        <v>19340.2</v>
      </c>
      <c r="O468" s="27">
        <v>1407.8999999999999</v>
      </c>
      <c r="P468" s="46"/>
      <c r="Q468" s="29" t="s">
        <v>174</v>
      </c>
      <c r="R468" s="29" t="s">
        <v>177</v>
      </c>
      <c r="S468" s="29" t="s">
        <v>178</v>
      </c>
      <c r="U468" s="13">
        <v>16745</v>
      </c>
      <c r="V468" s="30">
        <v>0</v>
      </c>
    </row>
    <row r="469" spans="1:22" s="87" customFormat="1" ht="14.4" x14ac:dyDescent="0.3">
      <c r="A469" s="25" t="s">
        <v>255</v>
      </c>
      <c r="B469" s="26">
        <v>112</v>
      </c>
      <c r="C469" s="25" t="s">
        <v>54</v>
      </c>
      <c r="D469" s="27">
        <v>0</v>
      </c>
      <c r="E469" s="27">
        <v>0</v>
      </c>
      <c r="F469" s="27">
        <v>0</v>
      </c>
      <c r="G469" s="27">
        <v>3</v>
      </c>
      <c r="H469" s="27">
        <v>0</v>
      </c>
      <c r="I469" s="27">
        <v>0</v>
      </c>
      <c r="J469" s="27">
        <v>1604</v>
      </c>
      <c r="K469" s="27">
        <v>75</v>
      </c>
      <c r="L469" s="27">
        <v>8</v>
      </c>
      <c r="M469" s="27">
        <v>1607</v>
      </c>
      <c r="N469" s="27">
        <v>2392.6</v>
      </c>
      <c r="O469" s="27">
        <v>78.5</v>
      </c>
      <c r="P469" s="46"/>
      <c r="Q469" s="29" t="s">
        <v>174</v>
      </c>
      <c r="R469" s="29" t="s">
        <v>177</v>
      </c>
      <c r="S469" s="29" t="s">
        <v>178</v>
      </c>
      <c r="U469" s="13">
        <v>1607</v>
      </c>
      <c r="V469" s="30">
        <v>0</v>
      </c>
    </row>
    <row r="470" spans="1:22" ht="14.4" x14ac:dyDescent="0.3">
      <c r="A470" s="25" t="s">
        <v>255</v>
      </c>
      <c r="B470" s="26">
        <v>112</v>
      </c>
      <c r="C470" s="25" t="s">
        <v>49</v>
      </c>
      <c r="D470" s="27">
        <v>3</v>
      </c>
      <c r="E470" s="27">
        <v>0</v>
      </c>
      <c r="F470" s="27">
        <v>1</v>
      </c>
      <c r="G470" s="27">
        <v>24</v>
      </c>
      <c r="H470" s="27">
        <v>2</v>
      </c>
      <c r="I470" s="27">
        <v>0</v>
      </c>
      <c r="J470" s="27">
        <v>35288</v>
      </c>
      <c r="K470" s="27">
        <v>1706</v>
      </c>
      <c r="L470" s="27">
        <v>462</v>
      </c>
      <c r="M470" s="27">
        <v>35318</v>
      </c>
      <c r="N470" s="27">
        <v>19601</v>
      </c>
      <c r="O470" s="27">
        <v>1592.3</v>
      </c>
      <c r="P470" s="46"/>
      <c r="Q470" s="29" t="s">
        <v>174</v>
      </c>
      <c r="R470" s="29" t="s">
        <v>177</v>
      </c>
      <c r="S470" s="29" t="s">
        <v>178</v>
      </c>
      <c r="U470" s="13">
        <v>35318</v>
      </c>
      <c r="V470" s="30">
        <v>0</v>
      </c>
    </row>
    <row r="471" spans="1:22" ht="14.4" x14ac:dyDescent="0.3">
      <c r="A471" s="25" t="s">
        <v>255</v>
      </c>
      <c r="B471" s="26">
        <v>122</v>
      </c>
      <c r="C471" s="25" t="s">
        <v>45</v>
      </c>
      <c r="D471" s="27">
        <v>1</v>
      </c>
      <c r="E471" s="27">
        <v>0</v>
      </c>
      <c r="F471" s="27">
        <v>2</v>
      </c>
      <c r="G471" s="27">
        <v>1265</v>
      </c>
      <c r="H471" s="27">
        <v>433</v>
      </c>
      <c r="I471" s="27">
        <v>0</v>
      </c>
      <c r="J471" s="27">
        <v>10532</v>
      </c>
      <c r="K471" s="27">
        <v>492</v>
      </c>
      <c r="L471" s="27">
        <v>89</v>
      </c>
      <c r="M471" s="27">
        <v>12233</v>
      </c>
      <c r="N471" s="27">
        <v>32436.6</v>
      </c>
      <c r="O471" s="27">
        <v>2581.1</v>
      </c>
      <c r="P471" s="46"/>
      <c r="Q471" s="29" t="s">
        <v>174</v>
      </c>
      <c r="R471" s="29" t="s">
        <v>14</v>
      </c>
      <c r="S471" s="29" t="s">
        <v>175</v>
      </c>
      <c r="U471" s="13">
        <v>12233</v>
      </c>
      <c r="V471" s="30">
        <v>0</v>
      </c>
    </row>
    <row r="472" spans="1:22" ht="14.4" x14ac:dyDescent="0.3">
      <c r="A472" s="25" t="s">
        <v>255</v>
      </c>
      <c r="B472" s="26">
        <v>136</v>
      </c>
      <c r="C472" s="25" t="s">
        <v>49</v>
      </c>
      <c r="D472" s="27">
        <v>0</v>
      </c>
      <c r="E472" s="27">
        <v>0</v>
      </c>
      <c r="F472" s="27">
        <v>0</v>
      </c>
      <c r="G472" s="27">
        <v>8</v>
      </c>
      <c r="H472" s="27">
        <v>0</v>
      </c>
      <c r="I472" s="27">
        <v>0</v>
      </c>
      <c r="J472" s="27">
        <v>11577</v>
      </c>
      <c r="K472" s="27">
        <v>665</v>
      </c>
      <c r="L472" s="27">
        <v>98</v>
      </c>
      <c r="M472" s="27">
        <v>11585</v>
      </c>
      <c r="N472" s="27">
        <v>25289</v>
      </c>
      <c r="O472" s="27">
        <v>1845.6</v>
      </c>
      <c r="P472" s="46"/>
      <c r="Q472" s="29" t="s">
        <v>174</v>
      </c>
      <c r="R472" s="29" t="s">
        <v>177</v>
      </c>
      <c r="S472" s="29" t="s">
        <v>178</v>
      </c>
      <c r="U472" s="13">
        <v>11585</v>
      </c>
      <c r="V472" s="30">
        <v>0</v>
      </c>
    </row>
    <row r="473" spans="1:22" ht="14.4" x14ac:dyDescent="0.3">
      <c r="A473" s="25" t="s">
        <v>255</v>
      </c>
      <c r="B473" s="26">
        <v>138</v>
      </c>
      <c r="C473" s="25" t="s">
        <v>47</v>
      </c>
      <c r="D473" s="27">
        <v>1</v>
      </c>
      <c r="E473" s="27">
        <v>0</v>
      </c>
      <c r="F473" s="27">
        <v>0</v>
      </c>
      <c r="G473" s="27">
        <v>276</v>
      </c>
      <c r="H473" s="27">
        <v>172</v>
      </c>
      <c r="I473" s="27">
        <v>0</v>
      </c>
      <c r="J473" s="27">
        <v>2175</v>
      </c>
      <c r="K473" s="27">
        <v>128</v>
      </c>
      <c r="L473" s="27">
        <v>32</v>
      </c>
      <c r="M473" s="27">
        <v>2624</v>
      </c>
      <c r="N473" s="27">
        <v>3528.6000000000004</v>
      </c>
      <c r="O473" s="27">
        <v>217</v>
      </c>
      <c r="P473" s="46"/>
      <c r="Q473" s="29" t="s">
        <v>174</v>
      </c>
      <c r="R473" s="29" t="s">
        <v>14</v>
      </c>
      <c r="S473" s="29" t="s">
        <v>175</v>
      </c>
      <c r="U473" s="13">
        <v>2624</v>
      </c>
      <c r="V473" s="30">
        <v>0</v>
      </c>
    </row>
    <row r="474" spans="1:22" ht="14.4" x14ac:dyDescent="0.3">
      <c r="A474" s="25" t="s">
        <v>255</v>
      </c>
      <c r="B474" s="26">
        <v>138</v>
      </c>
      <c r="C474" s="25" t="s">
        <v>52</v>
      </c>
      <c r="D474" s="27">
        <v>0</v>
      </c>
      <c r="E474" s="27">
        <v>0</v>
      </c>
      <c r="F474" s="27">
        <v>1</v>
      </c>
      <c r="G474" s="27">
        <v>311</v>
      </c>
      <c r="H474" s="27">
        <v>324</v>
      </c>
      <c r="I474" s="27">
        <v>0</v>
      </c>
      <c r="J474" s="27">
        <v>1429</v>
      </c>
      <c r="K474" s="27">
        <v>162</v>
      </c>
      <c r="L474" s="27">
        <v>26</v>
      </c>
      <c r="M474" s="27">
        <v>2065</v>
      </c>
      <c r="N474" s="27">
        <v>5844</v>
      </c>
      <c r="O474" s="27">
        <v>269.5</v>
      </c>
      <c r="P474" s="46"/>
      <c r="Q474" s="29" t="s">
        <v>174</v>
      </c>
      <c r="R474" s="29" t="s">
        <v>14</v>
      </c>
      <c r="S474" s="29" t="s">
        <v>175</v>
      </c>
      <c r="U474" s="13">
        <v>2065</v>
      </c>
      <c r="V474" s="30">
        <v>0</v>
      </c>
    </row>
    <row r="475" spans="1:22" ht="14.4" x14ac:dyDescent="0.3">
      <c r="A475" s="25" t="s">
        <v>255</v>
      </c>
      <c r="B475" s="26">
        <v>138</v>
      </c>
      <c r="C475" s="25" t="s">
        <v>45</v>
      </c>
      <c r="D475" s="27">
        <v>8</v>
      </c>
      <c r="E475" s="27">
        <v>0</v>
      </c>
      <c r="F475" s="27">
        <v>5</v>
      </c>
      <c r="G475" s="27">
        <v>2410</v>
      </c>
      <c r="H475" s="27">
        <v>1169</v>
      </c>
      <c r="I475" s="27">
        <v>0</v>
      </c>
      <c r="J475" s="27">
        <v>18154</v>
      </c>
      <c r="K475" s="27">
        <v>918</v>
      </c>
      <c r="L475" s="27">
        <v>197</v>
      </c>
      <c r="M475" s="27">
        <v>21746</v>
      </c>
      <c r="N475" s="27">
        <v>63189.600000000006</v>
      </c>
      <c r="O475" s="27">
        <v>4088.8999999999996</v>
      </c>
      <c r="P475" s="46"/>
      <c r="Q475" s="29" t="s">
        <v>174</v>
      </c>
      <c r="R475" s="29" t="s">
        <v>14</v>
      </c>
      <c r="S475" s="29" t="s">
        <v>175</v>
      </c>
      <c r="U475" s="13">
        <v>21746</v>
      </c>
      <c r="V475" s="30">
        <v>0</v>
      </c>
    </row>
    <row r="476" spans="1:22" s="41" customFormat="1" ht="14.4" x14ac:dyDescent="0.3">
      <c r="A476" s="25" t="s">
        <v>255</v>
      </c>
      <c r="B476" s="26">
        <v>138</v>
      </c>
      <c r="C476" s="25" t="s">
        <v>53</v>
      </c>
      <c r="D476" s="27">
        <v>2</v>
      </c>
      <c r="E476" s="27">
        <v>0</v>
      </c>
      <c r="F476" s="27">
        <v>2</v>
      </c>
      <c r="G476" s="27">
        <v>77</v>
      </c>
      <c r="H476" s="27">
        <v>54</v>
      </c>
      <c r="I476" s="27">
        <v>0</v>
      </c>
      <c r="J476" s="27">
        <v>601</v>
      </c>
      <c r="K476" s="27">
        <v>129</v>
      </c>
      <c r="L476" s="27">
        <v>6</v>
      </c>
      <c r="M476" s="27">
        <v>736</v>
      </c>
      <c r="N476" s="27">
        <v>3354.6000000000004</v>
      </c>
      <c r="O476" s="27">
        <v>443.3</v>
      </c>
      <c r="P476" s="1"/>
      <c r="Q476" s="29" t="s">
        <v>174</v>
      </c>
      <c r="R476" s="29" t="s">
        <v>14</v>
      </c>
      <c r="S476" s="29" t="s">
        <v>175</v>
      </c>
      <c r="U476" s="13">
        <v>736</v>
      </c>
      <c r="V476" s="30">
        <v>0</v>
      </c>
    </row>
    <row r="477" spans="1:22" s="41" customFormat="1" ht="14.4" x14ac:dyDescent="0.3">
      <c r="A477" s="25" t="s">
        <v>255</v>
      </c>
      <c r="B477" s="26">
        <v>154</v>
      </c>
      <c r="C477" s="25" t="s">
        <v>45</v>
      </c>
      <c r="D477" s="27">
        <v>41</v>
      </c>
      <c r="E477" s="27">
        <v>0</v>
      </c>
      <c r="F477" s="27">
        <v>7</v>
      </c>
      <c r="G477" s="27">
        <v>3603</v>
      </c>
      <c r="H477" s="27">
        <v>1345</v>
      </c>
      <c r="I477" s="27">
        <v>0</v>
      </c>
      <c r="J477" s="27">
        <v>22226</v>
      </c>
      <c r="K477" s="27">
        <v>938</v>
      </c>
      <c r="L477" s="27">
        <v>150</v>
      </c>
      <c r="M477" s="27">
        <v>27222</v>
      </c>
      <c r="N477" s="27">
        <v>63126.8</v>
      </c>
      <c r="O477" s="27">
        <v>4209.0999999999995</v>
      </c>
      <c r="P477" s="1"/>
      <c r="Q477" s="29" t="s">
        <v>174</v>
      </c>
      <c r="R477" s="29" t="s">
        <v>14</v>
      </c>
      <c r="S477" s="29" t="s">
        <v>175</v>
      </c>
      <c r="U477" s="13">
        <v>27222</v>
      </c>
      <c r="V477" s="30">
        <v>0</v>
      </c>
    </row>
    <row r="478" spans="1:22" s="41" customFormat="1" ht="14.4" x14ac:dyDescent="0.3">
      <c r="A478" s="25" t="s">
        <v>255</v>
      </c>
      <c r="B478" s="26">
        <v>154</v>
      </c>
      <c r="C478" s="25" t="s">
        <v>46</v>
      </c>
      <c r="D478" s="27">
        <v>0</v>
      </c>
      <c r="E478" s="27">
        <v>0</v>
      </c>
      <c r="F478" s="27">
        <v>1</v>
      </c>
      <c r="G478" s="27">
        <v>53</v>
      </c>
      <c r="H478" s="27">
        <v>29</v>
      </c>
      <c r="I478" s="27">
        <v>0</v>
      </c>
      <c r="J478" s="27">
        <v>662</v>
      </c>
      <c r="K478" s="27">
        <v>28</v>
      </c>
      <c r="L478" s="27">
        <v>1</v>
      </c>
      <c r="M478" s="27">
        <v>745</v>
      </c>
      <c r="N478" s="27">
        <v>3224.8</v>
      </c>
      <c r="O478" s="27">
        <v>639.90000000000009</v>
      </c>
      <c r="P478" s="1"/>
      <c r="Q478" s="29" t="s">
        <v>174</v>
      </c>
      <c r="R478" s="29" t="s">
        <v>14</v>
      </c>
      <c r="S478" s="29" t="s">
        <v>175</v>
      </c>
      <c r="U478" s="13">
        <v>745</v>
      </c>
      <c r="V478" s="30">
        <v>0</v>
      </c>
    </row>
    <row r="479" spans="1:22" s="41" customFormat="1" ht="14.4" x14ac:dyDescent="0.3">
      <c r="A479" s="25" t="s">
        <v>255</v>
      </c>
      <c r="B479" s="26">
        <v>156</v>
      </c>
      <c r="C479" s="25" t="s">
        <v>51</v>
      </c>
      <c r="D479" s="27">
        <v>0</v>
      </c>
      <c r="E479" s="27">
        <v>0</v>
      </c>
      <c r="F479" s="27">
        <v>0</v>
      </c>
      <c r="G479" s="27">
        <v>18</v>
      </c>
      <c r="H479" s="27">
        <v>0</v>
      </c>
      <c r="I479" s="27">
        <v>0</v>
      </c>
      <c r="J479" s="27">
        <v>11276</v>
      </c>
      <c r="K479" s="27">
        <v>835</v>
      </c>
      <c r="L479" s="27">
        <v>38</v>
      </c>
      <c r="M479" s="27">
        <v>11294</v>
      </c>
      <c r="N479" s="27">
        <v>28657.200000000001</v>
      </c>
      <c r="O479" s="27">
        <v>1904.6999999999998</v>
      </c>
      <c r="P479" s="1"/>
      <c r="Q479" s="29" t="s">
        <v>174</v>
      </c>
      <c r="R479" s="29" t="s">
        <v>177</v>
      </c>
      <c r="S479" s="29" t="s">
        <v>178</v>
      </c>
      <c r="U479" s="13">
        <v>11294</v>
      </c>
      <c r="V479" s="30">
        <v>0</v>
      </c>
    </row>
    <row r="480" spans="1:22" ht="14.4" x14ac:dyDescent="0.3">
      <c r="A480" s="25" t="s">
        <v>255</v>
      </c>
      <c r="B480" s="26">
        <v>156</v>
      </c>
      <c r="C480" s="25" t="s">
        <v>54</v>
      </c>
      <c r="D480" s="27">
        <v>0</v>
      </c>
      <c r="E480" s="27">
        <v>0</v>
      </c>
      <c r="F480" s="27">
        <v>0</v>
      </c>
      <c r="G480" s="27">
        <v>2</v>
      </c>
      <c r="H480" s="27">
        <v>0</v>
      </c>
      <c r="I480" s="27">
        <v>0</v>
      </c>
      <c r="J480" s="27">
        <v>1639</v>
      </c>
      <c r="K480" s="27">
        <v>136</v>
      </c>
      <c r="L480" s="27">
        <v>3</v>
      </c>
      <c r="M480" s="27">
        <v>1641</v>
      </c>
      <c r="N480" s="27">
        <v>26695.000000000004</v>
      </c>
      <c r="O480" s="27">
        <v>1413.3000000000002</v>
      </c>
      <c r="P480" s="46"/>
      <c r="Q480" s="29" t="s">
        <v>174</v>
      </c>
      <c r="R480" s="29" t="s">
        <v>177</v>
      </c>
      <c r="S480" s="29" t="s">
        <v>178</v>
      </c>
      <c r="U480" s="13">
        <v>1641</v>
      </c>
      <c r="V480" s="30">
        <v>0</v>
      </c>
    </row>
    <row r="481" spans="1:22" ht="14.4" x14ac:dyDescent="0.3">
      <c r="A481" s="25" t="s">
        <v>255</v>
      </c>
      <c r="B481" s="26">
        <v>156</v>
      </c>
      <c r="C481" s="25" t="s">
        <v>49</v>
      </c>
      <c r="D481" s="27">
        <v>0</v>
      </c>
      <c r="E481" s="27">
        <v>0</v>
      </c>
      <c r="F481" s="27">
        <v>0</v>
      </c>
      <c r="G481" s="27">
        <v>1</v>
      </c>
      <c r="H481" s="27">
        <v>0</v>
      </c>
      <c r="I481" s="27">
        <v>0</v>
      </c>
      <c r="J481" s="27">
        <v>663</v>
      </c>
      <c r="K481" s="27">
        <v>42</v>
      </c>
      <c r="L481" s="27">
        <v>2</v>
      </c>
      <c r="M481" s="27">
        <v>664</v>
      </c>
      <c r="N481" s="27">
        <v>1691.1999999999998</v>
      </c>
      <c r="O481" s="27">
        <v>292.3</v>
      </c>
      <c r="P481" s="46"/>
      <c r="Q481" s="29" t="s">
        <v>174</v>
      </c>
      <c r="R481" s="29" t="s">
        <v>177</v>
      </c>
      <c r="S481" s="29" t="s">
        <v>178</v>
      </c>
      <c r="U481" s="13">
        <v>664</v>
      </c>
      <c r="V481" s="30">
        <v>0</v>
      </c>
    </row>
    <row r="482" spans="1:22" ht="14.4" x14ac:dyDescent="0.3">
      <c r="A482" s="25" t="s">
        <v>255</v>
      </c>
      <c r="B482" s="26">
        <v>156</v>
      </c>
      <c r="C482" s="25" t="s">
        <v>45</v>
      </c>
      <c r="D482" s="27">
        <v>0</v>
      </c>
      <c r="E482" s="27">
        <v>0</v>
      </c>
      <c r="F482" s="27">
        <v>0</v>
      </c>
      <c r="G482" s="27">
        <v>2</v>
      </c>
      <c r="H482" s="27">
        <v>0</v>
      </c>
      <c r="I482" s="27">
        <v>0</v>
      </c>
      <c r="J482" s="27">
        <v>1030</v>
      </c>
      <c r="K482" s="27">
        <v>59</v>
      </c>
      <c r="L482" s="27">
        <v>1</v>
      </c>
      <c r="M482" s="27">
        <v>1032</v>
      </c>
      <c r="N482" s="27">
        <v>1404.4</v>
      </c>
      <c r="O482" s="27">
        <v>254.50000000000006</v>
      </c>
      <c r="P482" s="46"/>
      <c r="Q482" s="29" t="s">
        <v>174</v>
      </c>
      <c r="R482" s="29" t="s">
        <v>177</v>
      </c>
      <c r="S482" s="29" t="s">
        <v>178</v>
      </c>
      <c r="U482" s="13">
        <v>1032</v>
      </c>
      <c r="V482" s="30">
        <v>0</v>
      </c>
    </row>
    <row r="483" spans="1:22" ht="14.4" x14ac:dyDescent="0.3">
      <c r="A483" s="25" t="s">
        <v>255</v>
      </c>
      <c r="B483" s="26">
        <v>170</v>
      </c>
      <c r="C483" s="25" t="s">
        <v>47</v>
      </c>
      <c r="D483" s="27">
        <v>2</v>
      </c>
      <c r="E483" s="27">
        <v>0</v>
      </c>
      <c r="F483" s="27">
        <v>2</v>
      </c>
      <c r="G483" s="27">
        <v>614</v>
      </c>
      <c r="H483" s="27">
        <v>530</v>
      </c>
      <c r="I483" s="27">
        <v>0</v>
      </c>
      <c r="J483" s="27">
        <v>4512</v>
      </c>
      <c r="K483" s="27">
        <v>236</v>
      </c>
      <c r="L483" s="27">
        <v>51</v>
      </c>
      <c r="M483" s="27">
        <v>5660</v>
      </c>
      <c r="N483" s="27">
        <v>6309.4</v>
      </c>
      <c r="O483" s="27">
        <v>598.6</v>
      </c>
      <c r="P483" s="46"/>
      <c r="Q483" s="29" t="s">
        <v>174</v>
      </c>
      <c r="R483" s="29" t="s">
        <v>14</v>
      </c>
      <c r="S483" s="29" t="s">
        <v>175</v>
      </c>
      <c r="U483" s="13">
        <v>5660</v>
      </c>
      <c r="V483" s="30">
        <v>0</v>
      </c>
    </row>
    <row r="484" spans="1:22" ht="14.4" x14ac:dyDescent="0.3">
      <c r="A484" s="25" t="s">
        <v>255</v>
      </c>
      <c r="B484" s="26">
        <v>170</v>
      </c>
      <c r="C484" s="25" t="s">
        <v>45</v>
      </c>
      <c r="D484" s="27">
        <v>19</v>
      </c>
      <c r="E484" s="27">
        <v>0</v>
      </c>
      <c r="F484" s="27">
        <v>7</v>
      </c>
      <c r="G484" s="27">
        <v>5256</v>
      </c>
      <c r="H484" s="27">
        <v>2685</v>
      </c>
      <c r="I484" s="27">
        <v>0</v>
      </c>
      <c r="J484" s="27">
        <v>36072</v>
      </c>
      <c r="K484" s="27">
        <v>1644</v>
      </c>
      <c r="L484" s="27">
        <v>413</v>
      </c>
      <c r="M484" s="27">
        <v>44039</v>
      </c>
      <c r="N484" s="27">
        <v>61353.600000000006</v>
      </c>
      <c r="O484" s="27">
        <v>4324.9999999999991</v>
      </c>
      <c r="P484" s="46"/>
      <c r="Q484" s="29" t="s">
        <v>174</v>
      </c>
      <c r="R484" s="29" t="s">
        <v>14</v>
      </c>
      <c r="S484" s="29" t="s">
        <v>175</v>
      </c>
      <c r="U484" s="13">
        <v>44039</v>
      </c>
      <c r="V484" s="30">
        <v>0</v>
      </c>
    </row>
    <row r="485" spans="1:22" ht="14.4" x14ac:dyDescent="0.3">
      <c r="A485" s="25" t="s">
        <v>255</v>
      </c>
      <c r="B485" s="26">
        <v>170</v>
      </c>
      <c r="C485" s="25" t="s">
        <v>46</v>
      </c>
      <c r="D485" s="27">
        <v>0</v>
      </c>
      <c r="E485" s="27">
        <v>0</v>
      </c>
      <c r="F485" s="27">
        <v>0</v>
      </c>
      <c r="G485" s="27">
        <v>356</v>
      </c>
      <c r="H485" s="27">
        <v>198</v>
      </c>
      <c r="I485" s="27">
        <v>0</v>
      </c>
      <c r="J485" s="27">
        <v>2659</v>
      </c>
      <c r="K485" s="27">
        <v>131</v>
      </c>
      <c r="L485" s="27">
        <v>15</v>
      </c>
      <c r="M485" s="27">
        <v>3213</v>
      </c>
      <c r="N485" s="27">
        <v>10542.4</v>
      </c>
      <c r="O485" s="27">
        <v>1041.0999999999999</v>
      </c>
      <c r="P485" s="46"/>
      <c r="Q485" s="29" t="s">
        <v>174</v>
      </c>
      <c r="R485" s="29" t="s">
        <v>14</v>
      </c>
      <c r="S485" s="29" t="s">
        <v>175</v>
      </c>
      <c r="U485" s="13">
        <v>3213</v>
      </c>
      <c r="V485" s="30">
        <v>0</v>
      </c>
    </row>
    <row r="486" spans="1:22" ht="14.4" x14ac:dyDescent="0.3">
      <c r="A486" s="25" t="s">
        <v>255</v>
      </c>
      <c r="B486" s="26">
        <v>184</v>
      </c>
      <c r="C486" s="25" t="s">
        <v>54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604</v>
      </c>
      <c r="K486" s="27">
        <v>26</v>
      </c>
      <c r="L486" s="27">
        <v>8</v>
      </c>
      <c r="M486" s="27">
        <v>604</v>
      </c>
      <c r="N486" s="27">
        <v>4061.3999999999996</v>
      </c>
      <c r="O486" s="27">
        <v>188.30000000000004</v>
      </c>
      <c r="P486" s="46"/>
      <c r="Q486" s="29" t="s">
        <v>174</v>
      </c>
      <c r="R486" s="29" t="s">
        <v>177</v>
      </c>
      <c r="S486" s="29" t="s">
        <v>178</v>
      </c>
      <c r="U486" s="13">
        <v>604</v>
      </c>
      <c r="V486" s="30">
        <v>0</v>
      </c>
    </row>
    <row r="487" spans="1:22" ht="14.4" x14ac:dyDescent="0.3">
      <c r="A487" s="25" t="s">
        <v>255</v>
      </c>
      <c r="B487" s="26">
        <v>184</v>
      </c>
      <c r="C487" s="25" t="s">
        <v>49</v>
      </c>
      <c r="D487" s="27">
        <v>0</v>
      </c>
      <c r="E487" s="27">
        <v>0</v>
      </c>
      <c r="F487" s="27">
        <v>0</v>
      </c>
      <c r="G487" s="27">
        <v>11</v>
      </c>
      <c r="H487" s="27">
        <v>0</v>
      </c>
      <c r="I487" s="27">
        <v>0</v>
      </c>
      <c r="J487" s="27">
        <v>6905</v>
      </c>
      <c r="K487" s="27">
        <v>663</v>
      </c>
      <c r="L487" s="27">
        <v>54</v>
      </c>
      <c r="M487" s="27">
        <v>6916</v>
      </c>
      <c r="N487" s="27">
        <v>20792.599999999999</v>
      </c>
      <c r="O487" s="27">
        <v>1629.1000000000001</v>
      </c>
      <c r="P487" s="46"/>
      <c r="Q487" s="29" t="s">
        <v>174</v>
      </c>
      <c r="R487" s="29" t="s">
        <v>177</v>
      </c>
      <c r="S487" s="29" t="s">
        <v>178</v>
      </c>
      <c r="U487" s="13">
        <v>6916</v>
      </c>
      <c r="V487" s="30">
        <v>0</v>
      </c>
    </row>
    <row r="488" spans="1:22" ht="14.4" x14ac:dyDescent="0.3">
      <c r="A488" s="25" t="s">
        <v>255</v>
      </c>
      <c r="B488" s="42">
        <v>186</v>
      </c>
      <c r="C488" s="42" t="s">
        <v>47</v>
      </c>
      <c r="D488" s="27">
        <v>154</v>
      </c>
      <c r="E488" s="27">
        <v>0</v>
      </c>
      <c r="F488" s="27">
        <v>3</v>
      </c>
      <c r="G488" s="27">
        <v>1067</v>
      </c>
      <c r="H488" s="27">
        <v>483</v>
      </c>
      <c r="I488" s="27">
        <v>0</v>
      </c>
      <c r="J488" s="27">
        <v>6492</v>
      </c>
      <c r="K488" s="27">
        <v>437</v>
      </c>
      <c r="L488" s="27">
        <v>70</v>
      </c>
      <c r="M488" s="27">
        <v>8199</v>
      </c>
      <c r="N488" s="27">
        <v>8550.2000000000007</v>
      </c>
      <c r="O488" s="27">
        <v>809.20000000000016</v>
      </c>
      <c r="P488" s="46"/>
      <c r="Q488" s="29" t="s">
        <v>174</v>
      </c>
      <c r="R488" s="29" t="s">
        <v>14</v>
      </c>
      <c r="S488" s="29" t="s">
        <v>175</v>
      </c>
      <c r="U488" s="13">
        <v>8199</v>
      </c>
      <c r="V488" s="30">
        <v>0</v>
      </c>
    </row>
    <row r="489" spans="1:22" ht="14.4" x14ac:dyDescent="0.3">
      <c r="A489" s="51" t="s">
        <v>255</v>
      </c>
      <c r="B489" s="52">
        <v>186</v>
      </c>
      <c r="C489" s="52" t="s">
        <v>45</v>
      </c>
      <c r="D489" s="27">
        <v>87</v>
      </c>
      <c r="E489" s="27">
        <v>0</v>
      </c>
      <c r="F489" s="27">
        <v>3</v>
      </c>
      <c r="G489" s="27">
        <v>1932</v>
      </c>
      <c r="H489" s="27">
        <v>852</v>
      </c>
      <c r="I489" s="27">
        <v>0</v>
      </c>
      <c r="J489" s="27">
        <v>14244</v>
      </c>
      <c r="K489" s="27">
        <v>994</v>
      </c>
      <c r="L489" s="27">
        <v>143</v>
      </c>
      <c r="M489" s="27">
        <v>17118</v>
      </c>
      <c r="N489" s="27">
        <v>69865</v>
      </c>
      <c r="O489" s="27">
        <v>4486.1999999999989</v>
      </c>
      <c r="P489" s="46"/>
      <c r="Q489" s="29" t="s">
        <v>174</v>
      </c>
      <c r="R489" s="29" t="s">
        <v>14</v>
      </c>
      <c r="S489" s="29" t="s">
        <v>175</v>
      </c>
      <c r="U489" s="13">
        <v>17118</v>
      </c>
      <c r="V489" s="30">
        <v>0</v>
      </c>
    </row>
    <row r="490" spans="1:22" ht="14.4" x14ac:dyDescent="0.3">
      <c r="A490" s="51" t="s">
        <v>255</v>
      </c>
      <c r="B490" s="52" t="s">
        <v>59</v>
      </c>
      <c r="C490" s="52" t="s">
        <v>45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1547</v>
      </c>
      <c r="K490" s="27">
        <v>26</v>
      </c>
      <c r="L490" s="27">
        <v>5</v>
      </c>
      <c r="M490" s="27">
        <v>1547</v>
      </c>
      <c r="N490" s="27">
        <v>15081</v>
      </c>
      <c r="O490" s="27">
        <v>1081.8999999999999</v>
      </c>
      <c r="P490" s="46"/>
      <c r="Q490" s="29" t="s">
        <v>183</v>
      </c>
      <c r="R490" s="29" t="s">
        <v>14</v>
      </c>
      <c r="S490" s="29" t="s">
        <v>184</v>
      </c>
      <c r="U490" s="13">
        <v>1547</v>
      </c>
      <c r="V490" s="30">
        <v>0</v>
      </c>
    </row>
    <row r="491" spans="1:22" ht="14.4" x14ac:dyDescent="0.3">
      <c r="A491" s="51" t="s">
        <v>255</v>
      </c>
      <c r="B491" s="52" t="s">
        <v>220</v>
      </c>
      <c r="C491" s="52" t="s">
        <v>46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46"/>
      <c r="Q491" s="29" t="s">
        <v>183</v>
      </c>
      <c r="R491" s="29" t="s">
        <v>15</v>
      </c>
      <c r="S491" s="29" t="s">
        <v>185</v>
      </c>
      <c r="U491" s="13">
        <v>0</v>
      </c>
      <c r="V491" s="30">
        <v>0</v>
      </c>
    </row>
    <row r="492" spans="1:22" ht="14.4" x14ac:dyDescent="0.3">
      <c r="A492" s="51" t="s">
        <v>255</v>
      </c>
      <c r="B492" s="52" t="s">
        <v>248</v>
      </c>
      <c r="C492" s="52" t="s">
        <v>46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43"/>
      <c r="Q492" s="29" t="s">
        <v>183</v>
      </c>
      <c r="R492" s="29" t="s">
        <v>15</v>
      </c>
      <c r="S492" s="29" t="s">
        <v>185</v>
      </c>
      <c r="U492" s="13">
        <v>0</v>
      </c>
      <c r="V492" s="30">
        <v>0</v>
      </c>
    </row>
    <row r="493" spans="1:22" ht="14.4" x14ac:dyDescent="0.3">
      <c r="A493" s="51" t="s">
        <v>255</v>
      </c>
      <c r="B493" s="52" t="s">
        <v>88</v>
      </c>
      <c r="C493" s="52" t="s">
        <v>48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9357</v>
      </c>
      <c r="K493" s="27">
        <v>240</v>
      </c>
      <c r="L493" s="27">
        <v>47</v>
      </c>
      <c r="M493" s="27">
        <v>9357</v>
      </c>
      <c r="N493" s="27">
        <v>22667</v>
      </c>
      <c r="O493" s="27">
        <v>1977.1</v>
      </c>
      <c r="P493" s="46"/>
      <c r="Q493" s="29" t="s">
        <v>183</v>
      </c>
      <c r="R493" s="29" t="s">
        <v>177</v>
      </c>
      <c r="S493" s="29" t="s">
        <v>178</v>
      </c>
      <c r="U493" s="13">
        <v>9357</v>
      </c>
      <c r="V493" s="30">
        <v>0</v>
      </c>
    </row>
    <row r="494" spans="1:22" ht="14.4" x14ac:dyDescent="0.3">
      <c r="A494" s="51" t="s">
        <v>255</v>
      </c>
      <c r="B494" s="52" t="s">
        <v>30</v>
      </c>
      <c r="C494" s="52" t="s">
        <v>47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4819</v>
      </c>
      <c r="K494" s="27">
        <v>105</v>
      </c>
      <c r="L494" s="27">
        <v>158</v>
      </c>
      <c r="M494" s="27">
        <v>4819</v>
      </c>
      <c r="N494" s="27">
        <v>7838.1</v>
      </c>
      <c r="O494" s="27">
        <v>638.5</v>
      </c>
      <c r="P494" s="43"/>
      <c r="Q494" s="44" t="s">
        <v>183</v>
      </c>
      <c r="R494" s="29" t="s">
        <v>17</v>
      </c>
      <c r="S494" s="29" t="s">
        <v>186</v>
      </c>
      <c r="U494" s="13">
        <v>4819</v>
      </c>
      <c r="V494" s="30">
        <v>0</v>
      </c>
    </row>
    <row r="495" spans="1:22" ht="14.4" x14ac:dyDescent="0.3">
      <c r="A495" s="51" t="s">
        <v>255</v>
      </c>
      <c r="B495" s="52" t="s">
        <v>91</v>
      </c>
      <c r="C495" s="52" t="s">
        <v>48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7954</v>
      </c>
      <c r="K495" s="27">
        <v>154</v>
      </c>
      <c r="L495" s="27">
        <v>36</v>
      </c>
      <c r="M495" s="27">
        <v>7954</v>
      </c>
      <c r="N495" s="27">
        <v>16762.8</v>
      </c>
      <c r="O495" s="27">
        <v>1964.7</v>
      </c>
      <c r="P495" s="46"/>
      <c r="Q495" s="44" t="s">
        <v>183</v>
      </c>
      <c r="R495" s="29" t="s">
        <v>177</v>
      </c>
      <c r="S495" s="29" t="s">
        <v>178</v>
      </c>
      <c r="U495" s="13">
        <v>7954</v>
      </c>
      <c r="V495" s="30">
        <v>0</v>
      </c>
    </row>
    <row r="496" spans="1:22" ht="14.4" x14ac:dyDescent="0.3">
      <c r="A496" s="51" t="s">
        <v>255</v>
      </c>
      <c r="B496" s="52" t="s">
        <v>89</v>
      </c>
      <c r="C496" s="52" t="s">
        <v>48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8608</v>
      </c>
      <c r="K496" s="27">
        <v>166</v>
      </c>
      <c r="L496" s="27">
        <v>26</v>
      </c>
      <c r="M496" s="27">
        <v>8608</v>
      </c>
      <c r="N496" s="27">
        <v>17039.400000000001</v>
      </c>
      <c r="O496" s="27">
        <v>1960.4</v>
      </c>
      <c r="P496" s="46"/>
      <c r="Q496" s="44" t="s">
        <v>183</v>
      </c>
      <c r="R496" s="29" t="s">
        <v>177</v>
      </c>
      <c r="S496" s="29" t="s">
        <v>178</v>
      </c>
      <c r="U496" s="13">
        <v>8608</v>
      </c>
      <c r="V496" s="30">
        <v>0</v>
      </c>
    </row>
    <row r="497" spans="1:22" ht="14.4" x14ac:dyDescent="0.3">
      <c r="A497" s="51" t="s">
        <v>255</v>
      </c>
      <c r="B497" s="52" t="s">
        <v>86</v>
      </c>
      <c r="C497" s="52" t="s">
        <v>45</v>
      </c>
      <c r="D497" s="27">
        <v>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6305</v>
      </c>
      <c r="K497" s="27">
        <v>170</v>
      </c>
      <c r="L497" s="27">
        <v>91</v>
      </c>
      <c r="M497" s="27">
        <v>6305</v>
      </c>
      <c r="N497" s="27">
        <v>29058</v>
      </c>
      <c r="O497" s="27">
        <v>2557.8000000000002</v>
      </c>
      <c r="P497" s="46"/>
      <c r="Q497" s="44" t="s">
        <v>183</v>
      </c>
      <c r="R497" s="29" t="s">
        <v>14</v>
      </c>
      <c r="S497" s="29" t="s">
        <v>176</v>
      </c>
      <c r="U497" s="13">
        <v>6305</v>
      </c>
      <c r="V497" s="30">
        <v>0</v>
      </c>
    </row>
    <row r="498" spans="1:22" ht="14.4" x14ac:dyDescent="0.3">
      <c r="A498" s="51" t="s">
        <v>255</v>
      </c>
      <c r="B498" s="52" t="s">
        <v>90</v>
      </c>
      <c r="C498" s="52" t="s">
        <v>48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8918</v>
      </c>
      <c r="K498" s="27">
        <v>112</v>
      </c>
      <c r="L498" s="27">
        <v>24</v>
      </c>
      <c r="M498" s="27">
        <v>8918</v>
      </c>
      <c r="N498" s="27">
        <v>12429.400000000001</v>
      </c>
      <c r="O498" s="27">
        <v>1944.1999999999996</v>
      </c>
      <c r="P498" s="46"/>
      <c r="Q498" s="44" t="s">
        <v>183</v>
      </c>
      <c r="R498" s="29" t="s">
        <v>177</v>
      </c>
      <c r="S498" s="29" t="s">
        <v>178</v>
      </c>
      <c r="U498" s="13">
        <v>8918</v>
      </c>
      <c r="V498" s="30">
        <v>0</v>
      </c>
    </row>
    <row r="499" spans="1:22" ht="14.4" x14ac:dyDescent="0.3">
      <c r="A499" s="51" t="s">
        <v>255</v>
      </c>
      <c r="B499" s="52" t="s">
        <v>249</v>
      </c>
      <c r="C499" s="52" t="s">
        <v>46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46"/>
      <c r="Q499" s="44" t="s">
        <v>183</v>
      </c>
      <c r="R499" s="29" t="s">
        <v>15</v>
      </c>
      <c r="S499" s="29" t="s">
        <v>185</v>
      </c>
      <c r="U499" s="13">
        <v>0</v>
      </c>
      <c r="V499" s="30">
        <v>0</v>
      </c>
    </row>
    <row r="500" spans="1:22" ht="14.4" x14ac:dyDescent="0.3">
      <c r="A500" s="51" t="s">
        <v>255</v>
      </c>
      <c r="B500" s="52" t="s">
        <v>221</v>
      </c>
      <c r="C500" s="52" t="s">
        <v>46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46"/>
      <c r="Q500" s="44" t="s">
        <v>183</v>
      </c>
      <c r="R500" s="29" t="s">
        <v>15</v>
      </c>
      <c r="S500" s="29" t="s">
        <v>185</v>
      </c>
      <c r="U500" s="13">
        <v>0</v>
      </c>
      <c r="V500" s="30">
        <v>0</v>
      </c>
    </row>
    <row r="501" spans="1:22" ht="14.4" x14ac:dyDescent="0.3">
      <c r="A501" s="25" t="s">
        <v>255</v>
      </c>
      <c r="B501" s="42" t="s">
        <v>190</v>
      </c>
      <c r="C501" s="42" t="s">
        <v>48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4736</v>
      </c>
      <c r="K501" s="27">
        <v>75</v>
      </c>
      <c r="L501" s="27">
        <v>10</v>
      </c>
      <c r="M501" s="27">
        <v>4736</v>
      </c>
      <c r="N501" s="27">
        <v>28109.599999999999</v>
      </c>
      <c r="O501" s="27">
        <v>1977.8999999999999</v>
      </c>
      <c r="P501" s="46"/>
      <c r="Q501" s="44" t="s">
        <v>183</v>
      </c>
      <c r="R501" s="29" t="s">
        <v>177</v>
      </c>
      <c r="S501" s="29" t="s">
        <v>178</v>
      </c>
      <c r="U501" s="13">
        <v>4736</v>
      </c>
      <c r="V501" s="30">
        <v>0</v>
      </c>
    </row>
    <row r="502" spans="1:22" ht="14.4" x14ac:dyDescent="0.3">
      <c r="A502" s="25" t="s">
        <v>255</v>
      </c>
      <c r="B502" s="42" t="s">
        <v>87</v>
      </c>
      <c r="C502" s="42" t="s">
        <v>45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5014</v>
      </c>
      <c r="K502" s="27">
        <v>54</v>
      </c>
      <c r="L502" s="27">
        <v>30</v>
      </c>
      <c r="M502" s="27">
        <v>5014</v>
      </c>
      <c r="N502" s="27">
        <v>14600.799999999997</v>
      </c>
      <c r="O502" s="27">
        <v>1530.3999999999999</v>
      </c>
      <c r="P502" s="43"/>
      <c r="Q502" s="44" t="s">
        <v>183</v>
      </c>
      <c r="R502" s="29" t="s">
        <v>14</v>
      </c>
      <c r="S502" s="29" t="s">
        <v>175</v>
      </c>
      <c r="U502" s="13">
        <v>5014</v>
      </c>
      <c r="V502" s="30">
        <v>0</v>
      </c>
    </row>
    <row r="503" spans="1:22" ht="14.4" x14ac:dyDescent="0.3">
      <c r="A503" s="25" t="s">
        <v>255</v>
      </c>
      <c r="B503" s="42" t="s">
        <v>92</v>
      </c>
      <c r="C503" s="42" t="s">
        <v>48</v>
      </c>
      <c r="D503" s="27">
        <v>0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6927</v>
      </c>
      <c r="K503" s="27">
        <v>125</v>
      </c>
      <c r="L503" s="27">
        <v>24</v>
      </c>
      <c r="M503" s="27">
        <v>6927</v>
      </c>
      <c r="N503" s="27">
        <v>15271.400000000001</v>
      </c>
      <c r="O503" s="27">
        <v>2562.1</v>
      </c>
      <c r="P503" s="43"/>
      <c r="Q503" s="44" t="s">
        <v>183</v>
      </c>
      <c r="R503" s="29" t="s">
        <v>177</v>
      </c>
      <c r="S503" s="29" t="s">
        <v>178</v>
      </c>
      <c r="U503" s="13">
        <v>6927</v>
      </c>
      <c r="V503" s="30">
        <v>0</v>
      </c>
    </row>
    <row r="504" spans="1:22" ht="14.4" x14ac:dyDescent="0.3">
      <c r="A504" s="25" t="s">
        <v>255</v>
      </c>
      <c r="B504" s="42" t="s">
        <v>259</v>
      </c>
      <c r="C504" s="42" t="s">
        <v>55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121</v>
      </c>
      <c r="L504" s="27">
        <v>79</v>
      </c>
      <c r="M504" s="27">
        <v>7855</v>
      </c>
      <c r="N504" s="27">
        <v>62395.099999999991</v>
      </c>
      <c r="O504" s="27">
        <v>4649.8999999999996</v>
      </c>
      <c r="P504" s="43">
        <v>7855</v>
      </c>
      <c r="Q504" s="44" t="s">
        <v>183</v>
      </c>
      <c r="R504" s="29" t="s">
        <v>177</v>
      </c>
      <c r="S504" s="29" t="s">
        <v>217</v>
      </c>
      <c r="U504" s="13">
        <v>7855</v>
      </c>
      <c r="V504" s="30">
        <v>0</v>
      </c>
    </row>
    <row r="505" spans="1:22" ht="14.4" x14ac:dyDescent="0.3">
      <c r="A505" s="25" t="s">
        <v>255</v>
      </c>
      <c r="B505" s="42" t="s">
        <v>259</v>
      </c>
      <c r="C505" s="42" t="s">
        <v>56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36</v>
      </c>
      <c r="L505" s="27">
        <v>21</v>
      </c>
      <c r="M505" s="27">
        <v>1875</v>
      </c>
      <c r="N505" s="27">
        <v>9091</v>
      </c>
      <c r="O505" s="27">
        <v>675.59999999999991</v>
      </c>
      <c r="P505" s="43">
        <v>1875</v>
      </c>
      <c r="Q505" s="29" t="s">
        <v>183</v>
      </c>
      <c r="R505" s="29" t="s">
        <v>177</v>
      </c>
      <c r="S505" s="29" t="s">
        <v>217</v>
      </c>
      <c r="U505" s="13">
        <v>1875</v>
      </c>
      <c r="V505" s="30">
        <v>0</v>
      </c>
    </row>
    <row r="506" spans="1:22" ht="14.4" x14ac:dyDescent="0.3">
      <c r="A506" s="51" t="s">
        <v>255</v>
      </c>
      <c r="B506" s="52" t="s">
        <v>259</v>
      </c>
      <c r="C506" s="52" t="s">
        <v>57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38</v>
      </c>
      <c r="L506" s="27">
        <v>22</v>
      </c>
      <c r="M506" s="27">
        <v>2556</v>
      </c>
      <c r="N506" s="27">
        <v>11068.8</v>
      </c>
      <c r="O506" s="27">
        <v>564.40000000000009</v>
      </c>
      <c r="P506" s="43">
        <v>2556</v>
      </c>
      <c r="Q506" s="29" t="s">
        <v>183</v>
      </c>
      <c r="R506" s="29" t="s">
        <v>177</v>
      </c>
      <c r="S506" s="29" t="s">
        <v>217</v>
      </c>
      <c r="U506" s="13">
        <v>2556</v>
      </c>
      <c r="V506" s="30">
        <v>0</v>
      </c>
    </row>
    <row r="507" spans="1:22" ht="14.4" x14ac:dyDescent="0.3">
      <c r="A507" s="51" t="s">
        <v>255</v>
      </c>
      <c r="B507" s="52" t="s">
        <v>132</v>
      </c>
      <c r="C507" s="52" t="s">
        <v>49</v>
      </c>
      <c r="D507" s="27">
        <v>4912</v>
      </c>
      <c r="E507" s="27">
        <v>0</v>
      </c>
      <c r="F507" s="27">
        <v>9998</v>
      </c>
      <c r="G507" s="27">
        <v>38806</v>
      </c>
      <c r="H507" s="27">
        <v>66069</v>
      </c>
      <c r="I507" s="27">
        <v>2168</v>
      </c>
      <c r="J507" s="27">
        <v>27338</v>
      </c>
      <c r="K507" s="27">
        <v>0</v>
      </c>
      <c r="L507" s="27">
        <v>0</v>
      </c>
      <c r="M507" s="27">
        <v>149291</v>
      </c>
      <c r="N507" s="27">
        <v>71414</v>
      </c>
      <c r="O507" s="27">
        <v>4645.2</v>
      </c>
      <c r="P507" s="46"/>
      <c r="Q507" s="29" t="s">
        <v>127</v>
      </c>
      <c r="R507" s="29" t="s">
        <v>187</v>
      </c>
      <c r="S507" s="29" t="s">
        <v>188</v>
      </c>
      <c r="U507" s="13">
        <v>0</v>
      </c>
      <c r="V507" s="30">
        <v>-149291</v>
      </c>
    </row>
    <row r="508" spans="1:22" x14ac:dyDescent="0.25">
      <c r="A508" s="53" t="s">
        <v>255</v>
      </c>
      <c r="B508" s="54" t="s">
        <v>132</v>
      </c>
      <c r="C508" s="13" t="s">
        <v>45</v>
      </c>
      <c r="D508" s="27">
        <v>13703</v>
      </c>
      <c r="E508" s="27">
        <v>0</v>
      </c>
      <c r="F508" s="27">
        <v>17523</v>
      </c>
      <c r="G508" s="27">
        <v>139684</v>
      </c>
      <c r="H508" s="27">
        <v>233875</v>
      </c>
      <c r="I508" s="27">
        <v>12026</v>
      </c>
      <c r="J508" s="27">
        <v>93527</v>
      </c>
      <c r="K508" s="55">
        <v>0</v>
      </c>
      <c r="L508" s="55">
        <v>0</v>
      </c>
      <c r="M508" s="55">
        <v>510338</v>
      </c>
      <c r="N508" s="55">
        <v>205030.6</v>
      </c>
      <c r="O508" s="55">
        <v>13335.6</v>
      </c>
      <c r="P508" s="56"/>
      <c r="Q508" s="13" t="s">
        <v>127</v>
      </c>
      <c r="R508" s="13" t="s">
        <v>187</v>
      </c>
      <c r="S508" s="13" t="s">
        <v>188</v>
      </c>
      <c r="U508" s="13">
        <v>0</v>
      </c>
      <c r="V508" s="13">
        <v>-510338</v>
      </c>
    </row>
    <row r="509" spans="1:22" x14ac:dyDescent="0.25">
      <c r="A509" s="57" t="s">
        <v>255</v>
      </c>
      <c r="B509" s="58" t="s">
        <v>132</v>
      </c>
      <c r="C509" s="59" t="s">
        <v>48</v>
      </c>
      <c r="D509" s="27">
        <v>6174</v>
      </c>
      <c r="E509" s="27">
        <v>0</v>
      </c>
      <c r="F509" s="27">
        <v>8767</v>
      </c>
      <c r="G509" s="27">
        <v>40982</v>
      </c>
      <c r="H509" s="27">
        <v>69645</v>
      </c>
      <c r="I509" s="27">
        <v>3784</v>
      </c>
      <c r="J509" s="27">
        <v>28970</v>
      </c>
      <c r="K509" s="60">
        <v>0</v>
      </c>
      <c r="L509" s="60">
        <v>0</v>
      </c>
      <c r="M509" s="60">
        <v>158322</v>
      </c>
      <c r="N509" s="60">
        <v>68378.3</v>
      </c>
      <c r="O509" s="60">
        <v>4448.3999999999996</v>
      </c>
      <c r="P509" s="60"/>
      <c r="Q509" s="13" t="s">
        <v>127</v>
      </c>
      <c r="R509" s="13" t="s">
        <v>187</v>
      </c>
      <c r="S509" s="13" t="s">
        <v>188</v>
      </c>
      <c r="U509" s="13">
        <v>0</v>
      </c>
      <c r="V509" s="13">
        <v>-158322</v>
      </c>
    </row>
    <row r="510" spans="1:22" x14ac:dyDescent="0.25">
      <c r="C510" s="62"/>
    </row>
    <row r="511" spans="1:22" x14ac:dyDescent="0.25">
      <c r="A511" s="13" t="s">
        <v>113</v>
      </c>
      <c r="B511" s="63"/>
      <c r="C511" s="64"/>
      <c r="D511" s="64">
        <v>265783</v>
      </c>
      <c r="E511" s="64">
        <v>250</v>
      </c>
      <c r="F511" s="64">
        <v>293404</v>
      </c>
      <c r="G511" s="64">
        <v>3801495.9939895165</v>
      </c>
      <c r="H511" s="13">
        <v>3620545.9999999995</v>
      </c>
      <c r="I511" s="65">
        <v>149137.24715909091</v>
      </c>
      <c r="J511" s="13">
        <v>19090220.892326925</v>
      </c>
      <c r="K511" s="66">
        <v>830054.42907801422</v>
      </c>
      <c r="L511" s="13">
        <v>208609</v>
      </c>
      <c r="M511" s="67">
        <v>27337550</v>
      </c>
      <c r="N511" s="13">
        <v>37096775.799999952</v>
      </c>
      <c r="O511" s="13">
        <v>2966965.5999999978</v>
      </c>
      <c r="P511" s="68">
        <v>116713</v>
      </c>
    </row>
    <row r="512" spans="1:22" x14ac:dyDescent="0.25">
      <c r="B512" s="69"/>
      <c r="C512" s="70"/>
      <c r="D512" s="67"/>
      <c r="F512" s="71"/>
      <c r="G512" s="71"/>
      <c r="I512" s="71"/>
      <c r="J512" s="71"/>
      <c r="K512" s="39"/>
      <c r="L512" s="39"/>
      <c r="P512" s="67"/>
    </row>
    <row r="513" spans="1:16" x14ac:dyDescent="0.25">
      <c r="B513" s="69"/>
      <c r="C513" s="72"/>
      <c r="D513" s="67" t="s">
        <v>117</v>
      </c>
      <c r="F513" s="71" t="s">
        <v>10</v>
      </c>
      <c r="G513" s="71" t="s">
        <v>236</v>
      </c>
      <c r="I513" s="71" t="s">
        <v>60</v>
      </c>
      <c r="J513" s="71"/>
      <c r="K513" s="39"/>
      <c r="L513" s="39"/>
      <c r="P513" s="67"/>
    </row>
    <row r="514" spans="1:16" x14ac:dyDescent="0.25">
      <c r="B514" s="69" t="s">
        <v>132</v>
      </c>
      <c r="C514" s="13" t="s">
        <v>19</v>
      </c>
      <c r="D514" s="67">
        <v>1157940</v>
      </c>
      <c r="F514" s="71">
        <v>618135.80000000005</v>
      </c>
      <c r="G514" s="71">
        <v>12112.9</v>
      </c>
      <c r="I514" s="71">
        <v>1157940</v>
      </c>
      <c r="J514" s="71">
        <v>0</v>
      </c>
      <c r="K514" s="39"/>
      <c r="L514" s="39"/>
      <c r="P514" s="67"/>
    </row>
    <row r="515" spans="1:16" x14ac:dyDescent="0.25">
      <c r="B515" s="58" t="s">
        <v>132</v>
      </c>
      <c r="C515" s="73" t="s">
        <v>14</v>
      </c>
      <c r="D515" s="74">
        <v>4032430</v>
      </c>
      <c r="E515" s="73"/>
      <c r="F515" s="75">
        <v>1774721</v>
      </c>
      <c r="G515" s="75">
        <v>15485.099999999999</v>
      </c>
      <c r="H515" s="30"/>
      <c r="I515" s="75">
        <v>4032430</v>
      </c>
      <c r="J515" s="75">
        <v>0</v>
      </c>
      <c r="K515" s="39"/>
      <c r="L515" s="39"/>
      <c r="P515" s="67"/>
    </row>
    <row r="516" spans="1:16" x14ac:dyDescent="0.25">
      <c r="B516" s="61" t="s">
        <v>132</v>
      </c>
      <c r="C516" s="13" t="s">
        <v>18</v>
      </c>
      <c r="D516" s="13">
        <v>1247169</v>
      </c>
      <c r="F516" s="13">
        <v>591870.4</v>
      </c>
      <c r="G516" s="13">
        <v>17348</v>
      </c>
      <c r="I516" s="13">
        <v>1247169</v>
      </c>
      <c r="J516" s="13">
        <v>0</v>
      </c>
      <c r="K516" s="66"/>
      <c r="P516" s="76"/>
    </row>
    <row r="517" spans="1:16" x14ac:dyDescent="0.25">
      <c r="B517" s="77"/>
      <c r="C517" s="67"/>
      <c r="D517" s="78">
        <v>6437539</v>
      </c>
      <c r="E517" s="67"/>
      <c r="F517" s="67">
        <v>2984727.1999999997</v>
      </c>
      <c r="G517" s="67">
        <v>44946</v>
      </c>
      <c r="H517" s="79"/>
      <c r="I517" s="13">
        <v>6437539</v>
      </c>
      <c r="J517" s="13">
        <v>0</v>
      </c>
    </row>
    <row r="518" spans="1:16" x14ac:dyDescent="0.25">
      <c r="B518" s="80"/>
      <c r="C518" s="67"/>
      <c r="D518" s="67"/>
      <c r="E518" s="67"/>
      <c r="F518" s="67"/>
      <c r="G518" s="67"/>
      <c r="H518" s="30"/>
      <c r="K518" s="39"/>
      <c r="L518" s="39"/>
    </row>
    <row r="519" spans="1:16" x14ac:dyDescent="0.25">
      <c r="A519" s="81" t="s">
        <v>238</v>
      </c>
      <c r="B519" s="525">
        <v>27337550</v>
      </c>
      <c r="C519" s="67"/>
      <c r="D519" s="67"/>
      <c r="E519" s="67"/>
      <c r="F519" s="67" t="s">
        <v>165</v>
      </c>
      <c r="G519" s="67">
        <v>27337550</v>
      </c>
      <c r="H519" s="30">
        <v>0</v>
      </c>
      <c r="I519" s="66"/>
      <c r="K519" s="39"/>
      <c r="L519" s="39"/>
    </row>
    <row r="520" spans="1:16" x14ac:dyDescent="0.25">
      <c r="A520" s="13" t="s">
        <v>239</v>
      </c>
      <c r="B520" s="525">
        <v>27337550.133475531</v>
      </c>
      <c r="F520" s="13" t="s">
        <v>166</v>
      </c>
      <c r="G520" s="67">
        <v>27337550</v>
      </c>
      <c r="H520" s="30">
        <v>0</v>
      </c>
      <c r="I520" s="79"/>
    </row>
    <row r="521" spans="1:16" x14ac:dyDescent="0.25">
      <c r="A521" s="3" t="s">
        <v>237</v>
      </c>
      <c r="B521" s="525">
        <v>-0.13347553089261055</v>
      </c>
      <c r="C521" s="31"/>
      <c r="D521" s="31"/>
      <c r="E521" s="31"/>
      <c r="F521" s="32" t="s">
        <v>167</v>
      </c>
      <c r="G521" s="25">
        <v>27337550</v>
      </c>
      <c r="H521" s="13">
        <v>0</v>
      </c>
      <c r="J521" s="30"/>
      <c r="M521" s="82"/>
    </row>
    <row r="522" spans="1:16" x14ac:dyDescent="0.25">
      <c r="A522" s="3"/>
      <c r="B522" s="3"/>
      <c r="C522" s="33"/>
      <c r="D522" s="33"/>
      <c r="E522" s="33"/>
      <c r="F522" s="34" t="s">
        <v>168</v>
      </c>
      <c r="G522" s="25">
        <v>27337550</v>
      </c>
      <c r="H522" s="13">
        <v>0</v>
      </c>
    </row>
    <row r="523" spans="1:16" x14ac:dyDescent="0.25">
      <c r="A523" s="526"/>
      <c r="B523" s="527" t="s">
        <v>134</v>
      </c>
      <c r="C523" s="528"/>
      <c r="D523" s="528"/>
      <c r="E523" s="528"/>
      <c r="F523" s="529"/>
      <c r="G523" s="25"/>
      <c r="I523" s="67"/>
      <c r="J523" s="67"/>
      <c r="K523" s="30"/>
      <c r="M523" s="83" t="s">
        <v>212</v>
      </c>
      <c r="N523" s="84"/>
      <c r="O523" s="30"/>
      <c r="P523" s="85" t="s">
        <v>213</v>
      </c>
    </row>
    <row r="524" spans="1:16" x14ac:dyDescent="0.25">
      <c r="A524" s="527" t="s">
        <v>252</v>
      </c>
      <c r="B524" s="526" t="s">
        <v>135</v>
      </c>
      <c r="C524" s="530" t="s">
        <v>136</v>
      </c>
      <c r="D524" s="530" t="s">
        <v>137</v>
      </c>
      <c r="E524" s="530" t="s">
        <v>133</v>
      </c>
      <c r="F524" s="531" t="s">
        <v>141</v>
      </c>
      <c r="G524" s="25"/>
      <c r="I524" s="67"/>
      <c r="J524" s="67"/>
      <c r="K524" s="30"/>
      <c r="M524" s="83"/>
      <c r="N524" s="84"/>
      <c r="O524" s="30"/>
      <c r="P524" s="85"/>
    </row>
    <row r="525" spans="1:16" x14ac:dyDescent="0.25">
      <c r="A525" s="526" t="s">
        <v>53</v>
      </c>
      <c r="B525" s="532">
        <v>17601</v>
      </c>
      <c r="C525" s="533">
        <v>1562</v>
      </c>
      <c r="D525" s="533">
        <v>251</v>
      </c>
      <c r="E525" s="533">
        <v>77919.400000000009</v>
      </c>
      <c r="F525" s="534">
        <v>9538.4</v>
      </c>
      <c r="G525" s="25"/>
      <c r="I525" s="67"/>
      <c r="J525" s="67"/>
      <c r="K525" s="30"/>
      <c r="M525" s="83" t="s">
        <v>26</v>
      </c>
      <c r="N525" s="84"/>
      <c r="O525" s="30">
        <f>SUMIF('City Summary Sheet'!A:A,Worksheet!M525,'City Summary Sheet'!B:B)</f>
        <v>124284</v>
      </c>
      <c r="P525" s="85">
        <f>SUMIF('Report '!B:B,Worksheet!M525,'Report '!J:J)-O525</f>
        <v>0</v>
      </c>
    </row>
    <row r="526" spans="1:16" x14ac:dyDescent="0.25">
      <c r="A526" s="535" t="s">
        <v>55</v>
      </c>
      <c r="B526" s="536">
        <v>124284</v>
      </c>
      <c r="C526" s="91">
        <v>3792.1536059612586</v>
      </c>
      <c r="D526" s="91">
        <v>1093.1248136623353</v>
      </c>
      <c r="E526" s="91">
        <v>641609.4</v>
      </c>
      <c r="F526" s="537">
        <v>52841.100000000006</v>
      </c>
      <c r="G526" s="25"/>
      <c r="I526" s="67"/>
      <c r="J526" s="67"/>
      <c r="K526" s="30"/>
      <c r="M526" s="83" t="s">
        <v>106</v>
      </c>
      <c r="N526" s="84"/>
      <c r="O526" s="30">
        <f>'City Summary Sheet'!B7</f>
        <v>736</v>
      </c>
      <c r="P526" s="85">
        <f>SUMIF('Report '!B:B,Worksheet!M526,'Report '!J:J)-O526</f>
        <v>0</v>
      </c>
    </row>
    <row r="527" spans="1:16" x14ac:dyDescent="0.25">
      <c r="A527" s="535" t="s">
        <v>146</v>
      </c>
      <c r="B527" s="536">
        <v>736</v>
      </c>
      <c r="C527" s="91">
        <v>0</v>
      </c>
      <c r="D527" s="91">
        <v>2</v>
      </c>
      <c r="E527" s="91">
        <v>2163.3000000000002</v>
      </c>
      <c r="F527" s="537">
        <v>51</v>
      </c>
      <c r="G527" s="25"/>
      <c r="I527" s="67"/>
      <c r="J527" s="67"/>
      <c r="K527" s="30"/>
      <c r="M527" s="83" t="s">
        <v>22</v>
      </c>
      <c r="N527" s="84"/>
      <c r="O527" s="30">
        <f>'City Summary Sheet'!B8</f>
        <v>542215</v>
      </c>
      <c r="P527" s="85">
        <f>SUMIF('Report '!B:B,Worksheet!M527,'Report '!J:J)-O527</f>
        <v>0</v>
      </c>
    </row>
    <row r="528" spans="1:16" x14ac:dyDescent="0.25">
      <c r="A528" s="535" t="s">
        <v>51</v>
      </c>
      <c r="B528" s="536">
        <v>542215</v>
      </c>
      <c r="C528" s="91">
        <v>31421.83200908278</v>
      </c>
      <c r="D528" s="91">
        <v>2892.2570538392101</v>
      </c>
      <c r="E528" s="91">
        <v>1240116.8000000003</v>
      </c>
      <c r="F528" s="537">
        <v>89429.599999999991</v>
      </c>
      <c r="G528" s="25"/>
      <c r="I528" s="67"/>
      <c r="J528" s="67"/>
      <c r="K528" s="30"/>
      <c r="M528" s="83" t="s">
        <v>103</v>
      </c>
      <c r="N528" s="84"/>
      <c r="O528" s="30">
        <f>'City Summary Sheet'!B9</f>
        <v>839</v>
      </c>
      <c r="P528" s="85">
        <f>SUMIF('Report '!B:B,Worksheet!M528,'Report '!J:J)-O528</f>
        <v>0</v>
      </c>
    </row>
    <row r="529" spans="1:18" x14ac:dyDescent="0.25">
      <c r="A529" s="535" t="s">
        <v>147</v>
      </c>
      <c r="B529" s="536">
        <v>839</v>
      </c>
      <c r="C529" s="91">
        <v>11</v>
      </c>
      <c r="D529" s="91">
        <v>3</v>
      </c>
      <c r="E529" s="91">
        <v>7489.7</v>
      </c>
      <c r="F529" s="537">
        <v>383.1</v>
      </c>
      <c r="G529" s="25"/>
      <c r="I529" s="67"/>
      <c r="J529" s="67"/>
      <c r="K529" s="30"/>
      <c r="M529" s="83" t="s">
        <v>33</v>
      </c>
      <c r="N529" s="84"/>
      <c r="O529" s="30">
        <f>'City Summary Sheet'!B10</f>
        <v>144</v>
      </c>
      <c r="P529" s="85">
        <f>SUMIF('Report '!B:B,Worksheet!M529,'Report '!J:J)-O529</f>
        <v>0</v>
      </c>
    </row>
    <row r="530" spans="1:18" x14ac:dyDescent="0.25">
      <c r="A530" s="535" t="s">
        <v>58</v>
      </c>
      <c r="B530" s="536">
        <v>144</v>
      </c>
      <c r="C530" s="91">
        <v>2</v>
      </c>
      <c r="D530" s="91">
        <v>1</v>
      </c>
      <c r="E530" s="91">
        <v>4253.8999999999996</v>
      </c>
      <c r="F530" s="537">
        <v>161.9</v>
      </c>
      <c r="G530" s="25"/>
      <c r="H530" s="559"/>
      <c r="I530" s="559"/>
      <c r="J530" s="559"/>
      <c r="K530" s="30"/>
      <c r="M530" s="83" t="s">
        <v>104</v>
      </c>
      <c r="N530" s="84"/>
      <c r="O530" s="30">
        <f>'City Summary Sheet'!B11</f>
        <v>46553</v>
      </c>
      <c r="P530" s="85">
        <f>SUMIF('Report '!B:B,Worksheet!M530,'Report '!J:J)-O530</f>
        <v>0</v>
      </c>
    </row>
    <row r="531" spans="1:18" x14ac:dyDescent="0.25">
      <c r="A531" s="535" t="s">
        <v>56</v>
      </c>
      <c r="B531" s="536">
        <v>36703</v>
      </c>
      <c r="C531" s="91">
        <v>1139.0305187191386</v>
      </c>
      <c r="D531" s="91">
        <v>418.01525935956931</v>
      </c>
      <c r="E531" s="91">
        <v>117929.9</v>
      </c>
      <c r="F531" s="537">
        <v>11331.7</v>
      </c>
      <c r="G531" s="25"/>
      <c r="J531" s="67"/>
      <c r="L531" s="30"/>
      <c r="M531" s="83" t="s">
        <v>25</v>
      </c>
      <c r="N531" s="84"/>
      <c r="O531" s="30">
        <f>'City Summary Sheet'!B12</f>
        <v>108181</v>
      </c>
      <c r="P531" s="85">
        <f>SUMIF('Report '!B:B,Worksheet!M531,'Report '!J:J)-O531</f>
        <v>0</v>
      </c>
    </row>
    <row r="532" spans="1:18" x14ac:dyDescent="0.25">
      <c r="A532" s="535" t="s">
        <v>54</v>
      </c>
      <c r="B532" s="536">
        <v>108181</v>
      </c>
      <c r="C532" s="91">
        <v>7625.8052452064348</v>
      </c>
      <c r="D532" s="91">
        <v>620</v>
      </c>
      <c r="E532" s="91">
        <v>630256.50000000012</v>
      </c>
      <c r="F532" s="537">
        <v>38063.000000000007</v>
      </c>
      <c r="G532" s="25"/>
      <c r="I532" s="67"/>
      <c r="J532" s="67"/>
      <c r="L532" s="88"/>
      <c r="M532" s="83" t="s">
        <v>17</v>
      </c>
      <c r="N532" s="84"/>
      <c r="O532" s="30">
        <f>'City Summary Sheet'!B13</f>
        <v>1154957</v>
      </c>
      <c r="P532" s="85">
        <f>SUMIF('Report '!B:B,Worksheet!M532,'Report '!J:J)-O532</f>
        <v>0</v>
      </c>
    </row>
    <row r="533" spans="1:18" x14ac:dyDescent="0.25">
      <c r="A533" s="535" t="s">
        <v>47</v>
      </c>
      <c r="B533" s="536">
        <v>1154957</v>
      </c>
      <c r="C533" s="91">
        <v>43402.950047653707</v>
      </c>
      <c r="D533" s="91">
        <v>14884.890980982866</v>
      </c>
      <c r="E533" s="91">
        <v>1701116.1999999993</v>
      </c>
      <c r="F533" s="537">
        <v>139835.50000000003</v>
      </c>
      <c r="G533" s="25"/>
      <c r="I533" s="67"/>
      <c r="J533" s="67"/>
      <c r="L533" s="88"/>
      <c r="M533" s="83" t="s">
        <v>27</v>
      </c>
      <c r="N533" s="84"/>
      <c r="O533" s="30">
        <f>'City Summary Sheet'!B14</f>
        <v>36703</v>
      </c>
      <c r="P533" s="85">
        <f>SUMIF('Report '!B:B,Worksheet!M533,'Report '!J:J)-O533</f>
        <v>0</v>
      </c>
    </row>
    <row r="534" spans="1:18" x14ac:dyDescent="0.25">
      <c r="A534" s="535" t="s">
        <v>107</v>
      </c>
      <c r="B534" s="536">
        <v>46553</v>
      </c>
      <c r="C534" s="91">
        <v>2026</v>
      </c>
      <c r="D534" s="91">
        <v>421</v>
      </c>
      <c r="E534" s="91">
        <v>101101.8</v>
      </c>
      <c r="F534" s="537">
        <v>8418.6</v>
      </c>
      <c r="G534" s="25"/>
      <c r="I534" s="67"/>
      <c r="J534" s="67"/>
      <c r="K534" s="30"/>
      <c r="M534" s="83" t="s">
        <v>21</v>
      </c>
      <c r="N534" s="84"/>
      <c r="O534" s="30">
        <f>'City Summary Sheet'!B15</f>
        <v>18672</v>
      </c>
      <c r="P534" s="85">
        <f>SUMIF('Report '!B:B,Worksheet!M534,'Report '!J:J)-O534</f>
        <v>0</v>
      </c>
    </row>
    <row r="535" spans="1:18" x14ac:dyDescent="0.25">
      <c r="A535" s="535" t="s">
        <v>50</v>
      </c>
      <c r="B535" s="536">
        <v>18672</v>
      </c>
      <c r="C535" s="91">
        <v>612</v>
      </c>
      <c r="D535" s="91">
        <v>302</v>
      </c>
      <c r="E535" s="91">
        <v>38555.300000000003</v>
      </c>
      <c r="F535" s="537">
        <v>2928.6</v>
      </c>
      <c r="G535" s="25"/>
      <c r="I535" s="67"/>
      <c r="J535" s="67"/>
      <c r="K535" s="30"/>
      <c r="M535" s="83" t="s">
        <v>100</v>
      </c>
      <c r="N535" s="84"/>
      <c r="O535" s="30">
        <f>'City Summary Sheet'!B16</f>
        <v>3058284</v>
      </c>
      <c r="P535" s="85">
        <f>SUMIF('Report '!B:B,Worksheet!M535,'Report '!J:J)-O535</f>
        <v>0</v>
      </c>
      <c r="R535" s="13" t="s">
        <v>214</v>
      </c>
    </row>
    <row r="536" spans="1:18" x14ac:dyDescent="0.25">
      <c r="A536" s="535" t="s">
        <v>49</v>
      </c>
      <c r="B536" s="536">
        <v>3058284</v>
      </c>
      <c r="C536" s="91">
        <v>103906.93256060599</v>
      </c>
      <c r="D536" s="91">
        <v>21200.117789714772</v>
      </c>
      <c r="E536" s="91">
        <v>3422452.3000000007</v>
      </c>
      <c r="F536" s="537">
        <v>277558.09999999986</v>
      </c>
      <c r="G536" s="25"/>
      <c r="I536" s="67"/>
      <c r="J536" s="67"/>
      <c r="K536" s="30"/>
      <c r="M536" s="83" t="s">
        <v>20</v>
      </c>
      <c r="N536" s="84"/>
      <c r="O536" s="30">
        <f>'City Summary Sheet'!B17</f>
        <v>9886</v>
      </c>
      <c r="P536" s="85">
        <f>SUMIF('Report '!B:B,Worksheet!M536,'Report '!J:J)-O536</f>
        <v>0</v>
      </c>
    </row>
    <row r="537" spans="1:18" x14ac:dyDescent="0.25">
      <c r="A537" s="535" t="s">
        <v>247</v>
      </c>
      <c r="B537" s="536">
        <v>9886</v>
      </c>
      <c r="C537" s="91">
        <v>498.00358151588387</v>
      </c>
      <c r="D537" s="91">
        <v>44.00358151588388</v>
      </c>
      <c r="E537" s="91">
        <v>150173.19999999998</v>
      </c>
      <c r="F537" s="537">
        <v>6911.5999999999995</v>
      </c>
      <c r="G537" s="25"/>
      <c r="I537" s="67"/>
      <c r="J537" s="67"/>
      <c r="K537" s="30"/>
      <c r="M537" s="83" t="s">
        <v>23</v>
      </c>
      <c r="N537" s="84"/>
      <c r="O537" s="30">
        <f>'City Summary Sheet'!B18</f>
        <v>120192</v>
      </c>
      <c r="P537" s="85">
        <f>SUMIF('Report '!B:B,Worksheet!M537,'Report '!J:J)-O537</f>
        <v>0</v>
      </c>
    </row>
    <row r="538" spans="1:18" x14ac:dyDescent="0.25">
      <c r="A538" s="535" t="s">
        <v>52</v>
      </c>
      <c r="B538" s="536">
        <v>120192</v>
      </c>
      <c r="C538" s="91">
        <v>6377.5039120715355</v>
      </c>
      <c r="D538" s="91">
        <v>1249</v>
      </c>
      <c r="E538" s="91">
        <v>303023.50000000006</v>
      </c>
      <c r="F538" s="537">
        <v>19254.999999999996</v>
      </c>
      <c r="G538" s="25"/>
      <c r="I538" s="67"/>
      <c r="J538" s="67"/>
      <c r="K538" s="30"/>
      <c r="M538" s="83" t="s">
        <v>101</v>
      </c>
      <c r="N538" s="84"/>
      <c r="O538" s="30">
        <f>'City Summary Sheet'!B19</f>
        <v>18146039</v>
      </c>
      <c r="P538" s="85">
        <f>SUMIF('Report '!B:B,Worksheet!M538,'Report '!J:J)-O538</f>
        <v>0</v>
      </c>
      <c r="R538" s="13" t="s">
        <v>214</v>
      </c>
    </row>
    <row r="539" spans="1:18" x14ac:dyDescent="0.25">
      <c r="A539" s="535" t="s">
        <v>45</v>
      </c>
      <c r="B539" s="536">
        <v>18146039</v>
      </c>
      <c r="C539" s="91">
        <v>530497.3409206717</v>
      </c>
      <c r="D539" s="91">
        <v>149945.9025588826</v>
      </c>
      <c r="E539" s="91">
        <v>21480270.400000002</v>
      </c>
      <c r="F539" s="537">
        <v>1691990.5999999994</v>
      </c>
      <c r="G539" s="25"/>
      <c r="I539" s="67"/>
      <c r="J539" s="67"/>
      <c r="K539" s="30"/>
      <c r="M539" s="83" t="s">
        <v>15</v>
      </c>
      <c r="N539" s="84"/>
      <c r="O539" s="30">
        <f>'City Summary Sheet'!B20</f>
        <v>646306</v>
      </c>
      <c r="P539" s="85">
        <f>SUMIF('Report '!B:B,Worksheet!M539,'Report '!J:J)-O539</f>
        <v>0</v>
      </c>
    </row>
    <row r="540" spans="1:18" x14ac:dyDescent="0.25">
      <c r="A540" s="535" t="s">
        <v>149</v>
      </c>
      <c r="B540" s="536">
        <v>5186</v>
      </c>
      <c r="C540" s="91">
        <v>1</v>
      </c>
      <c r="D540" s="91">
        <v>8</v>
      </c>
      <c r="E540" s="91">
        <v>323888.40000000002</v>
      </c>
      <c r="F540" s="537">
        <v>14774.8</v>
      </c>
      <c r="G540" s="25"/>
      <c r="I540" s="67"/>
      <c r="J540" s="67"/>
      <c r="K540" s="30"/>
      <c r="M540" s="83" t="s">
        <v>24</v>
      </c>
      <c r="N540" s="84"/>
      <c r="O540" s="30">
        <f>'City Summary Sheet'!B22</f>
        <v>17601</v>
      </c>
      <c r="P540" s="85">
        <f>SUMIF('Report '!B:B,Worksheet!M540,'Report '!J:J)-O540</f>
        <v>0</v>
      </c>
    </row>
    <row r="541" spans="1:18" x14ac:dyDescent="0.25">
      <c r="A541" s="535" t="s">
        <v>46</v>
      </c>
      <c r="B541" s="536">
        <v>646306</v>
      </c>
      <c r="C541" s="91">
        <v>25507.101422358701</v>
      </c>
      <c r="D541" s="91">
        <v>3990.8667938837643</v>
      </c>
      <c r="E541" s="91">
        <v>1733393.0000000002</v>
      </c>
      <c r="F541" s="537">
        <v>150294.09999999998</v>
      </c>
      <c r="G541" s="25"/>
      <c r="I541" s="67"/>
      <c r="J541" s="67"/>
      <c r="K541" s="30"/>
      <c r="M541" s="83" t="s">
        <v>78</v>
      </c>
      <c r="N541" s="84"/>
      <c r="O541" s="30">
        <f>'City Summary Sheet'!B23</f>
        <v>2954</v>
      </c>
      <c r="P541" s="85">
        <f>SUMIF('Report '!B:B,Worksheet!M541,'Report '!J:J)-O541</f>
        <v>0</v>
      </c>
    </row>
    <row r="542" spans="1:18" x14ac:dyDescent="0.25">
      <c r="A542" s="535" t="s">
        <v>256</v>
      </c>
      <c r="B542" s="536">
        <v>2259</v>
      </c>
      <c r="C542" s="91">
        <v>171.07314578005116</v>
      </c>
      <c r="D542" s="91">
        <v>17</v>
      </c>
      <c r="E542" s="91">
        <v>22396</v>
      </c>
      <c r="F542" s="537">
        <v>1361.1</v>
      </c>
      <c r="G542" s="25"/>
      <c r="I542" s="67"/>
      <c r="J542" s="67"/>
      <c r="K542" s="30"/>
      <c r="M542" s="83" t="s">
        <v>102</v>
      </c>
      <c r="N542" s="84"/>
      <c r="O542" s="30">
        <f>'City Summary Sheet'!B24</f>
        <v>3223523</v>
      </c>
      <c r="P542" s="85">
        <f>SUMIF('Report '!B:B,Worksheet!M542,'Report '!J:J)-O542</f>
        <v>0</v>
      </c>
      <c r="R542" s="13" t="s">
        <v>214</v>
      </c>
    </row>
    <row r="543" spans="1:18" x14ac:dyDescent="0.25">
      <c r="A543" s="535" t="s">
        <v>148</v>
      </c>
      <c r="B543" s="536">
        <v>2954</v>
      </c>
      <c r="C543" s="91">
        <v>22</v>
      </c>
      <c r="D543" s="91">
        <v>2</v>
      </c>
      <c r="E543" s="91">
        <v>5652.9000000000005</v>
      </c>
      <c r="F543" s="537">
        <v>314.89999999999998</v>
      </c>
      <c r="G543" s="25"/>
      <c r="I543" s="67"/>
      <c r="J543" s="67"/>
      <c r="K543" s="30"/>
      <c r="M543" s="89" t="s">
        <v>28</v>
      </c>
      <c r="N543" s="84"/>
      <c r="O543" s="30">
        <f>'City Summary Sheet'!B25</f>
        <v>69860</v>
      </c>
      <c r="P543" s="30">
        <f>SUMIF('Report '!B:B,Worksheet!M543,'Report '!J:J)-O543</f>
        <v>0</v>
      </c>
      <c r="Q543" s="13" t="b">
        <f t="shared" ref="Q543:Q563" si="0">A525=M525</f>
        <v>0</v>
      </c>
    </row>
    <row r="544" spans="1:18" x14ac:dyDescent="0.25">
      <c r="A544" s="535" t="s">
        <v>48</v>
      </c>
      <c r="B544" s="536">
        <v>3223523</v>
      </c>
      <c r="C544" s="91">
        <v>68258.52533932979</v>
      </c>
      <c r="D544" s="91">
        <v>10851.659550254593</v>
      </c>
      <c r="E544" s="91">
        <v>4913686.5999999987</v>
      </c>
      <c r="F544" s="537">
        <v>437803.39999999997</v>
      </c>
      <c r="G544" s="25"/>
      <c r="J544" s="67"/>
      <c r="K544" s="30"/>
      <c r="M544" s="89" t="s">
        <v>80</v>
      </c>
      <c r="O544" s="66">
        <f>'City Summary Sheet'!B27</f>
        <v>5186</v>
      </c>
      <c r="P544" s="30">
        <f>SUMIF('Report '!B:B,Worksheet!M544,'Report '!J:J)-O544</f>
        <v>-5186</v>
      </c>
      <c r="Q544" s="13" t="b">
        <f t="shared" si="0"/>
        <v>0</v>
      </c>
    </row>
    <row r="545" spans="1:17" x14ac:dyDescent="0.25">
      <c r="A545" s="535" t="s">
        <v>57</v>
      </c>
      <c r="B545" s="536">
        <v>69860</v>
      </c>
      <c r="C545" s="91">
        <v>3109.1767690572628</v>
      </c>
      <c r="D545" s="91">
        <v>385.16161790441953</v>
      </c>
      <c r="E545" s="91">
        <v>173683.4</v>
      </c>
      <c r="F545" s="537">
        <v>13439</v>
      </c>
      <c r="G545" s="25"/>
      <c r="J545" s="67"/>
      <c r="K545" s="30"/>
      <c r="M545" s="25" t="s">
        <v>113</v>
      </c>
      <c r="O545" s="30">
        <f>SUM(O525:O544)</f>
        <v>27333115</v>
      </c>
      <c r="P545" s="30">
        <f>GETPIVOTDATA("Sum of Ridership",$A$523,"CITY","Avo")-O545</f>
        <v>-27208831</v>
      </c>
      <c r="Q545" s="13" t="b">
        <f t="shared" si="0"/>
        <v>0</v>
      </c>
    </row>
    <row r="546" spans="1:17" x14ac:dyDescent="0.25">
      <c r="A546" s="535" t="s">
        <v>257</v>
      </c>
      <c r="B546" s="536">
        <v>2176</v>
      </c>
      <c r="C546" s="91">
        <v>111</v>
      </c>
      <c r="D546" s="91">
        <v>27</v>
      </c>
      <c r="E546" s="91">
        <v>5643.9000000000005</v>
      </c>
      <c r="F546" s="537">
        <v>280.5</v>
      </c>
      <c r="G546" s="25"/>
      <c r="J546" s="67"/>
      <c r="K546" s="30"/>
      <c r="M546" s="25"/>
      <c r="P546" s="30"/>
      <c r="Q546" s="13" t="b">
        <f t="shared" si="0"/>
        <v>0</v>
      </c>
    </row>
    <row r="547" spans="1:17" x14ac:dyDescent="0.25">
      <c r="A547" s="538" t="s">
        <v>113</v>
      </c>
      <c r="B547" s="539">
        <v>27337550</v>
      </c>
      <c r="C547" s="540">
        <v>830054.4290780141</v>
      </c>
      <c r="D547" s="540">
        <v>208609</v>
      </c>
      <c r="E547" s="540">
        <v>37096775.799999997</v>
      </c>
      <c r="F547" s="541">
        <v>2966965.5999999992</v>
      </c>
      <c r="G547" s="25"/>
      <c r="J547" s="67"/>
      <c r="K547" s="30"/>
      <c r="M547" s="25"/>
      <c r="O547" s="13">
        <f>G522-O545</f>
        <v>4435</v>
      </c>
      <c r="P547" s="30"/>
      <c r="Q547" s="13" t="b">
        <f t="shared" si="0"/>
        <v>0</v>
      </c>
    </row>
    <row r="548" spans="1:17" x14ac:dyDescent="0.25">
      <c r="A548" s="25"/>
      <c r="B548" s="25"/>
      <c r="C548" s="25"/>
      <c r="D548" s="25"/>
      <c r="E548" s="25"/>
      <c r="F548" s="25"/>
      <c r="G548" s="25"/>
      <c r="J548" s="67"/>
      <c r="K548" s="30"/>
      <c r="M548" s="25"/>
      <c r="P548" s="30"/>
      <c r="Q548" s="13" t="b">
        <f t="shared" si="0"/>
        <v>0</v>
      </c>
    </row>
    <row r="549" spans="1:17" x14ac:dyDescent="0.25">
      <c r="A549" s="25"/>
      <c r="B549" s="25"/>
      <c r="C549" s="25"/>
      <c r="D549" s="25"/>
      <c r="E549" s="25"/>
      <c r="F549" s="25"/>
      <c r="G549" s="25"/>
      <c r="J549" s="67"/>
      <c r="K549" s="30"/>
      <c r="M549" s="25"/>
      <c r="P549" s="30"/>
      <c r="Q549" s="13" t="b">
        <f t="shared" si="0"/>
        <v>0</v>
      </c>
    </row>
    <row r="550" spans="1:17" x14ac:dyDescent="0.25">
      <c r="A550" s="25"/>
      <c r="B550" s="25"/>
      <c r="C550" s="25"/>
      <c r="D550" s="25"/>
      <c r="E550" s="25"/>
      <c r="F550" s="25"/>
      <c r="G550" s="25"/>
      <c r="J550" s="67"/>
      <c r="K550" s="30"/>
      <c r="M550" s="25"/>
      <c r="P550" s="30"/>
      <c r="Q550" s="13" t="b">
        <f t="shared" si="0"/>
        <v>0</v>
      </c>
    </row>
    <row r="551" spans="1:17" x14ac:dyDescent="0.25">
      <c r="A551" s="25"/>
      <c r="B551" s="25"/>
      <c r="C551" s="25"/>
      <c r="D551" s="25"/>
      <c r="E551" s="25"/>
      <c r="F551" s="25"/>
      <c r="Q551" s="13" t="b">
        <f t="shared" si="0"/>
        <v>0</v>
      </c>
    </row>
    <row r="552" spans="1:17" x14ac:dyDescent="0.25">
      <c r="A552" s="25"/>
      <c r="B552" s="90"/>
      <c r="C552" s="25"/>
      <c r="E552" s="67"/>
      <c r="Q552" s="13" t="b">
        <f t="shared" si="0"/>
        <v>0</v>
      </c>
    </row>
    <row r="553" spans="1:17" x14ac:dyDescent="0.25">
      <c r="A553" s="25"/>
      <c r="B553" s="91"/>
      <c r="C553" s="25"/>
      <c r="Q553" s="13" t="b">
        <f t="shared" si="0"/>
        <v>0</v>
      </c>
    </row>
    <row r="554" spans="1:17" x14ac:dyDescent="0.25">
      <c r="A554" s="25"/>
      <c r="B554" s="91"/>
      <c r="C554" s="25"/>
      <c r="D554" s="68"/>
      <c r="E554" s="68"/>
      <c r="F554" s="68"/>
      <c r="G554" s="68"/>
      <c r="H554" s="68"/>
      <c r="I554" s="68"/>
      <c r="J554" s="68"/>
      <c r="K554" s="68"/>
      <c r="L554" s="68"/>
      <c r="Q554" s="13" t="b">
        <f t="shared" si="0"/>
        <v>0</v>
      </c>
    </row>
    <row r="555" spans="1:17" x14ac:dyDescent="0.25">
      <c r="A555" s="25"/>
      <c r="B555" s="25"/>
      <c r="C555" s="25"/>
      <c r="Q555" s="13" t="b">
        <f t="shared" si="0"/>
        <v>0</v>
      </c>
    </row>
    <row r="556" spans="1:17" x14ac:dyDescent="0.25">
      <c r="A556" s="25"/>
      <c r="B556" s="25"/>
      <c r="C556" s="25"/>
      <c r="Q556" s="13" t="b">
        <f t="shared" si="0"/>
        <v>0</v>
      </c>
    </row>
    <row r="557" spans="1:17" x14ac:dyDescent="0.25">
      <c r="A557" s="92"/>
      <c r="C557" s="25"/>
      <c r="Q557" s="13" t="b">
        <f t="shared" si="0"/>
        <v>0</v>
      </c>
    </row>
    <row r="558" spans="1:17" x14ac:dyDescent="0.25">
      <c r="A558" s="92"/>
      <c r="B558" s="93"/>
      <c r="C558" s="25"/>
      <c r="Q558" s="13" t="b">
        <f t="shared" si="0"/>
        <v>0</v>
      </c>
    </row>
    <row r="559" spans="1:17" x14ac:dyDescent="0.25">
      <c r="A559" s="92" t="s">
        <v>142</v>
      </c>
      <c r="B559" s="93">
        <v>400</v>
      </c>
      <c r="C559" s="25"/>
      <c r="Q559" s="13" t="b">
        <f t="shared" si="0"/>
        <v>0</v>
      </c>
    </row>
    <row r="560" spans="1:17" x14ac:dyDescent="0.25">
      <c r="A560" s="92" t="s">
        <v>76</v>
      </c>
      <c r="B560" s="93">
        <v>450</v>
      </c>
      <c r="C560" s="25"/>
      <c r="Q560" s="13" t="b">
        <f t="shared" si="0"/>
        <v>0</v>
      </c>
    </row>
    <row r="561" spans="1:17" x14ac:dyDescent="0.25">
      <c r="A561" s="92" t="s">
        <v>143</v>
      </c>
      <c r="B561" s="93">
        <v>451</v>
      </c>
      <c r="C561" s="25"/>
      <c r="Q561" s="13" t="b">
        <f t="shared" si="0"/>
        <v>0</v>
      </c>
    </row>
    <row r="562" spans="1:17" x14ac:dyDescent="0.25">
      <c r="A562" s="25" t="s">
        <v>77</v>
      </c>
      <c r="B562" s="91">
        <v>460</v>
      </c>
      <c r="C562" s="25"/>
      <c r="Q562" s="13" t="b">
        <f t="shared" si="0"/>
        <v>0</v>
      </c>
    </row>
    <row r="563" spans="1:17" x14ac:dyDescent="0.25">
      <c r="A563" s="25" t="s">
        <v>144</v>
      </c>
      <c r="B563" s="25">
        <v>480</v>
      </c>
      <c r="C563" s="25"/>
      <c r="Q563" s="13" t="b">
        <f t="shared" si="0"/>
        <v>0</v>
      </c>
    </row>
    <row r="564" spans="1:17" x14ac:dyDescent="0.25">
      <c r="A564" s="25"/>
      <c r="B564" s="25"/>
      <c r="C564" s="25"/>
    </row>
    <row r="568" spans="1:17" x14ac:dyDescent="0.25">
      <c r="F568" s="94"/>
      <c r="G568" s="95"/>
      <c r="H568" s="95"/>
      <c r="I568" s="96"/>
    </row>
    <row r="569" spans="1:17" x14ac:dyDescent="0.25">
      <c r="F569" s="94"/>
      <c r="G569" s="95" t="s">
        <v>191</v>
      </c>
      <c r="H569" s="95" t="s">
        <v>191</v>
      </c>
      <c r="I569" s="96"/>
    </row>
    <row r="570" spans="1:17" x14ac:dyDescent="0.25">
      <c r="F570" s="13" t="s">
        <v>126</v>
      </c>
      <c r="G570" s="13">
        <f>M511-I517</f>
        <v>20900011</v>
      </c>
      <c r="H570" s="13">
        <v>50998002</v>
      </c>
      <c r="I570" s="13">
        <f>(G570-H570)/H570</f>
        <v>-0.59017980743637766</v>
      </c>
    </row>
    <row r="571" spans="1:17" x14ac:dyDescent="0.25">
      <c r="F571" s="94" t="s">
        <v>128</v>
      </c>
      <c r="G571" s="95">
        <f>I517</f>
        <v>6437539</v>
      </c>
      <c r="H571" s="95">
        <v>15786911</v>
      </c>
      <c r="I571" s="96">
        <f>(G571-H571)/H571</f>
        <v>-0.59222301310243652</v>
      </c>
    </row>
    <row r="573" spans="1:17" x14ac:dyDescent="0.25">
      <c r="F573" s="13" t="s">
        <v>16</v>
      </c>
      <c r="G573" s="13">
        <f>SUM(G570:G572)</f>
        <v>27337550</v>
      </c>
      <c r="H573" s="13">
        <f>SUM(H570:H571)</f>
        <v>66784913</v>
      </c>
      <c r="I573" s="13">
        <f>(G573-H573)/H573</f>
        <v>-0.59066278936381933</v>
      </c>
    </row>
    <row r="575" spans="1:17" x14ac:dyDescent="0.25">
      <c r="G575" s="79"/>
      <c r="H575" s="79"/>
      <c r="I575" s="79"/>
      <c r="J575" s="88"/>
    </row>
    <row r="576" spans="1:17" x14ac:dyDescent="0.25">
      <c r="G576" s="79"/>
      <c r="H576" s="79"/>
      <c r="I576" s="79"/>
      <c r="J576" s="88"/>
    </row>
    <row r="577" spans="2:10" x14ac:dyDescent="0.25">
      <c r="B577" s="13"/>
      <c r="G577" s="79">
        <f>G570/9</f>
        <v>2322223.4444444445</v>
      </c>
      <c r="H577" s="79">
        <f>H570/12</f>
        <v>4249833.5</v>
      </c>
      <c r="I577" s="79">
        <f>G577-H577</f>
        <v>-1927610.0555555555</v>
      </c>
      <c r="J577" s="88">
        <f>I577/H577</f>
        <v>-0.45357307658183682</v>
      </c>
    </row>
    <row r="578" spans="2:10" x14ac:dyDescent="0.25">
      <c r="B578" s="13"/>
      <c r="G578" s="79">
        <f>G571/9</f>
        <v>715282.11111111112</v>
      </c>
      <c r="H578" s="79">
        <f>H571/12</f>
        <v>1315575.9166666667</v>
      </c>
      <c r="I578" s="79">
        <f>G578-H578</f>
        <v>-600293.80555555562</v>
      </c>
      <c r="J578" s="88">
        <f>I578/H578</f>
        <v>-0.45629735080324879</v>
      </c>
    </row>
    <row r="579" spans="2:10" x14ac:dyDescent="0.25">
      <c r="B579" s="13"/>
      <c r="G579" s="79"/>
      <c r="H579" s="79"/>
      <c r="I579" s="79"/>
      <c r="J579" s="88"/>
    </row>
    <row r="580" spans="2:10" x14ac:dyDescent="0.25">
      <c r="B580" s="13"/>
      <c r="G580" s="13">
        <f>G573/9</f>
        <v>3037505.5555555555</v>
      </c>
      <c r="H580" s="13">
        <f>H573/12</f>
        <v>5565409.416666667</v>
      </c>
      <c r="I580" s="13">
        <f>G580-H580</f>
        <v>-2527903.8611111115</v>
      </c>
      <c r="J580" s="13">
        <f>I580/H580</f>
        <v>-0.45421705248509248</v>
      </c>
    </row>
    <row r="581" spans="2:10" x14ac:dyDescent="0.25">
      <c r="B581" s="13"/>
    </row>
    <row r="582" spans="2:10" x14ac:dyDescent="0.25">
      <c r="B582" s="13"/>
    </row>
    <row r="583" spans="2:10" x14ac:dyDescent="0.25">
      <c r="B583" s="13"/>
      <c r="H583" s="30"/>
    </row>
    <row r="584" spans="2:10" x14ac:dyDescent="0.25">
      <c r="B584" s="13"/>
    </row>
    <row r="585" spans="2:10" x14ac:dyDescent="0.25">
      <c r="B585" s="13"/>
      <c r="H585" s="13">
        <v>16511814</v>
      </c>
    </row>
    <row r="586" spans="2:10" x14ac:dyDescent="0.25">
      <c r="B586" s="13"/>
    </row>
    <row r="587" spans="2:10" x14ac:dyDescent="0.25">
      <c r="B587" s="13"/>
      <c r="H587" s="30"/>
    </row>
    <row r="588" spans="2:10" x14ac:dyDescent="0.25">
      <c r="B588" s="13"/>
    </row>
    <row r="589" spans="2:10" x14ac:dyDescent="0.25">
      <c r="B589" s="13"/>
      <c r="H589" s="13">
        <v>49446260</v>
      </c>
    </row>
    <row r="590" spans="2:10" x14ac:dyDescent="0.25">
      <c r="B590" s="13"/>
    </row>
    <row r="591" spans="2:10" x14ac:dyDescent="0.25">
      <c r="B591" s="13"/>
    </row>
    <row r="592" spans="2:10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</sheetData>
  <autoFilter ref="A3:S509" xr:uid="{00000000-0009-0000-0000-00000D000000}"/>
  <mergeCells count="2">
    <mergeCell ref="F1:H1"/>
    <mergeCell ref="H530:J530"/>
  </mergeCells>
  <phoneticPr fontId="1" type="noConversion"/>
  <conditionalFormatting sqref="U4:U507">
    <cfRule type="cellIs" dxfId="16" priority="2" stopIfTrue="1" operator="equal">
      <formula>0</formula>
    </cfRule>
  </conditionalFormatting>
  <conditionalFormatting sqref="Q541:Q561">
    <cfRule type="cellIs" dxfId="15" priority="3" stopIfTrue="1" operator="equal">
      <formula>FALSE</formula>
    </cfRule>
  </conditionalFormatting>
  <pageMargins left="0" right="0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AT258"/>
  <sheetViews>
    <sheetView topLeftCell="A99" zoomScale="47" workbookViewId="0">
      <selection activeCell="H536" sqref="H536"/>
    </sheetView>
  </sheetViews>
  <sheetFormatPr defaultColWidth="9.109375" defaultRowHeight="13.2" x14ac:dyDescent="0.25"/>
  <cols>
    <col min="1" max="1" width="16.77734375" style="133" bestFit="1" customWidth="1"/>
    <col min="2" max="2" width="11.5546875" style="188" bestFit="1" customWidth="1"/>
    <col min="3" max="3" width="12.33203125" style="133" customWidth="1"/>
    <col min="4" max="4" width="2.33203125" style="178" customWidth="1"/>
    <col min="5" max="5" width="11.5546875" style="50" customWidth="1"/>
    <col min="6" max="6" width="16.44140625" style="133" bestFit="1" customWidth="1"/>
    <col min="7" max="7" width="14.33203125" style="13" bestFit="1" customWidth="1"/>
    <col min="8" max="8" width="12.6640625" style="133" customWidth="1"/>
    <col min="9" max="9" width="12.5546875" style="67" customWidth="1"/>
    <col min="10" max="10" width="12.5546875" style="133" customWidth="1"/>
    <col min="11" max="11" width="1.33203125" style="133" customWidth="1"/>
    <col min="12" max="12" width="15.88671875" style="133" customWidth="1"/>
    <col min="13" max="13" width="17.5546875" style="133" customWidth="1"/>
    <col min="14" max="14" width="5" style="133" customWidth="1"/>
    <col min="15" max="15" width="10.33203125" style="133" customWidth="1"/>
    <col min="16" max="16" width="12.44140625" style="184" customWidth="1"/>
    <col min="17" max="17" width="12.5546875" style="218" customWidth="1"/>
    <col min="18" max="18" width="1.88671875" style="133" customWidth="1"/>
    <col min="19" max="19" width="16.109375" style="133" customWidth="1"/>
    <col min="20" max="20" width="15.33203125" style="133" customWidth="1"/>
    <col min="21" max="21" width="4.5546875" style="133" customWidth="1"/>
    <col min="22" max="22" width="13.6640625" style="133" customWidth="1"/>
    <col min="23" max="23" width="11.44140625" style="133" customWidth="1"/>
    <col min="24" max="24" width="13" style="133" customWidth="1"/>
    <col min="25" max="25" width="11" style="133" customWidth="1"/>
    <col min="26" max="30" width="9.109375" style="133"/>
    <col min="31" max="31" width="9.6640625" style="133" customWidth="1"/>
    <col min="32" max="32" width="3.88671875" style="133" customWidth="1"/>
    <col min="33" max="33" width="11.33203125" style="133" customWidth="1"/>
    <col min="34" max="34" width="10.88671875" style="133" customWidth="1"/>
    <col min="35" max="43" width="9.109375" style="133"/>
    <col min="44" max="44" width="9.109375" style="133" hidden="1" customWidth="1"/>
    <col min="45" max="45" width="13" style="133" customWidth="1"/>
    <col min="46" max="256" width="9.109375" style="133"/>
    <col min="257" max="257" width="15.109375" style="133" bestFit="1" customWidth="1"/>
    <col min="258" max="258" width="11.44140625" style="133" bestFit="1" customWidth="1"/>
    <col min="259" max="259" width="12.33203125" style="133" customWidth="1"/>
    <col min="260" max="260" width="2.33203125" style="133" customWidth="1"/>
    <col min="261" max="261" width="11.5546875" style="133" customWidth="1"/>
    <col min="262" max="262" width="16.44140625" style="133" bestFit="1" customWidth="1"/>
    <col min="263" max="263" width="14.33203125" style="133" bestFit="1" customWidth="1"/>
    <col min="264" max="264" width="12.6640625" style="133" customWidth="1"/>
    <col min="265" max="266" width="12.5546875" style="133" customWidth="1"/>
    <col min="267" max="267" width="1.33203125" style="133" customWidth="1"/>
    <col min="268" max="268" width="15.88671875" style="133" customWidth="1"/>
    <col min="269" max="269" width="17.5546875" style="133" customWidth="1"/>
    <col min="270" max="270" width="5" style="133" customWidth="1"/>
    <col min="271" max="271" width="10.33203125" style="133" customWidth="1"/>
    <col min="272" max="272" width="12.44140625" style="133" customWidth="1"/>
    <col min="273" max="273" width="12.5546875" style="133" customWidth="1"/>
    <col min="274" max="274" width="1.88671875" style="133" customWidth="1"/>
    <col min="275" max="275" width="16.109375" style="133" customWidth="1"/>
    <col min="276" max="276" width="15.33203125" style="133" customWidth="1"/>
    <col min="277" max="277" width="4.5546875" style="133" customWidth="1"/>
    <col min="278" max="278" width="13.6640625" style="133" customWidth="1"/>
    <col min="279" max="279" width="11.44140625" style="133" customWidth="1"/>
    <col min="280" max="280" width="13" style="133" customWidth="1"/>
    <col min="281" max="281" width="11" style="133" customWidth="1"/>
    <col min="282" max="286" width="9.109375" style="133"/>
    <col min="287" max="287" width="9.6640625" style="133" customWidth="1"/>
    <col min="288" max="288" width="3.88671875" style="133" customWidth="1"/>
    <col min="289" max="289" width="11.33203125" style="133" customWidth="1"/>
    <col min="290" max="290" width="10.88671875" style="133" customWidth="1"/>
    <col min="291" max="299" width="9.109375" style="133"/>
    <col min="300" max="300" width="0" style="133" hidden="1" customWidth="1"/>
    <col min="301" max="301" width="13" style="133" customWidth="1"/>
    <col min="302" max="512" width="9.109375" style="133"/>
    <col min="513" max="513" width="15.109375" style="133" bestFit="1" customWidth="1"/>
    <col min="514" max="514" width="11.44140625" style="133" bestFit="1" customWidth="1"/>
    <col min="515" max="515" width="12.33203125" style="133" customWidth="1"/>
    <col min="516" max="516" width="2.33203125" style="133" customWidth="1"/>
    <col min="517" max="517" width="11.5546875" style="133" customWidth="1"/>
    <col min="518" max="518" width="16.44140625" style="133" bestFit="1" customWidth="1"/>
    <col min="519" max="519" width="14.33203125" style="133" bestFit="1" customWidth="1"/>
    <col min="520" max="520" width="12.6640625" style="133" customWidth="1"/>
    <col min="521" max="522" width="12.5546875" style="133" customWidth="1"/>
    <col min="523" max="523" width="1.33203125" style="133" customWidth="1"/>
    <col min="524" max="524" width="15.88671875" style="133" customWidth="1"/>
    <col min="525" max="525" width="17.5546875" style="133" customWidth="1"/>
    <col min="526" max="526" width="5" style="133" customWidth="1"/>
    <col min="527" max="527" width="10.33203125" style="133" customWidth="1"/>
    <col min="528" max="528" width="12.44140625" style="133" customWidth="1"/>
    <col min="529" max="529" width="12.5546875" style="133" customWidth="1"/>
    <col min="530" max="530" width="1.88671875" style="133" customWidth="1"/>
    <col min="531" max="531" width="16.109375" style="133" customWidth="1"/>
    <col min="532" max="532" width="15.33203125" style="133" customWidth="1"/>
    <col min="533" max="533" width="4.5546875" style="133" customWidth="1"/>
    <col min="534" max="534" width="13.6640625" style="133" customWidth="1"/>
    <col min="535" max="535" width="11.44140625" style="133" customWidth="1"/>
    <col min="536" max="536" width="13" style="133" customWidth="1"/>
    <col min="537" max="537" width="11" style="133" customWidth="1"/>
    <col min="538" max="542" width="9.109375" style="133"/>
    <col min="543" max="543" width="9.6640625" style="133" customWidth="1"/>
    <col min="544" max="544" width="3.88671875" style="133" customWidth="1"/>
    <col min="545" max="545" width="11.33203125" style="133" customWidth="1"/>
    <col min="546" max="546" width="10.88671875" style="133" customWidth="1"/>
    <col min="547" max="555" width="9.109375" style="133"/>
    <col min="556" max="556" width="0" style="133" hidden="1" customWidth="1"/>
    <col min="557" max="557" width="13" style="133" customWidth="1"/>
    <col min="558" max="768" width="9.109375" style="133"/>
    <col min="769" max="769" width="15.109375" style="133" bestFit="1" customWidth="1"/>
    <col min="770" max="770" width="11.44140625" style="133" bestFit="1" customWidth="1"/>
    <col min="771" max="771" width="12.33203125" style="133" customWidth="1"/>
    <col min="772" max="772" width="2.33203125" style="133" customWidth="1"/>
    <col min="773" max="773" width="11.5546875" style="133" customWidth="1"/>
    <col min="774" max="774" width="16.44140625" style="133" bestFit="1" customWidth="1"/>
    <col min="775" max="775" width="14.33203125" style="133" bestFit="1" customWidth="1"/>
    <col min="776" max="776" width="12.6640625" style="133" customWidth="1"/>
    <col min="777" max="778" width="12.5546875" style="133" customWidth="1"/>
    <col min="779" max="779" width="1.33203125" style="133" customWidth="1"/>
    <col min="780" max="780" width="15.88671875" style="133" customWidth="1"/>
    <col min="781" max="781" width="17.5546875" style="133" customWidth="1"/>
    <col min="782" max="782" width="5" style="133" customWidth="1"/>
    <col min="783" max="783" width="10.33203125" style="133" customWidth="1"/>
    <col min="784" max="784" width="12.44140625" style="133" customWidth="1"/>
    <col min="785" max="785" width="12.5546875" style="133" customWidth="1"/>
    <col min="786" max="786" width="1.88671875" style="133" customWidth="1"/>
    <col min="787" max="787" width="16.109375" style="133" customWidth="1"/>
    <col min="788" max="788" width="15.33203125" style="133" customWidth="1"/>
    <col min="789" max="789" width="4.5546875" style="133" customWidth="1"/>
    <col min="790" max="790" width="13.6640625" style="133" customWidth="1"/>
    <col min="791" max="791" width="11.44140625" style="133" customWidth="1"/>
    <col min="792" max="792" width="13" style="133" customWidth="1"/>
    <col min="793" max="793" width="11" style="133" customWidth="1"/>
    <col min="794" max="798" width="9.109375" style="133"/>
    <col min="799" max="799" width="9.6640625" style="133" customWidth="1"/>
    <col min="800" max="800" width="3.88671875" style="133" customWidth="1"/>
    <col min="801" max="801" width="11.33203125" style="133" customWidth="1"/>
    <col min="802" max="802" width="10.88671875" style="133" customWidth="1"/>
    <col min="803" max="811" width="9.109375" style="133"/>
    <col min="812" max="812" width="0" style="133" hidden="1" customWidth="1"/>
    <col min="813" max="813" width="13" style="133" customWidth="1"/>
    <col min="814" max="1024" width="9.109375" style="133"/>
    <col min="1025" max="1025" width="15.109375" style="133" bestFit="1" customWidth="1"/>
    <col min="1026" max="1026" width="11.44140625" style="133" bestFit="1" customWidth="1"/>
    <col min="1027" max="1027" width="12.33203125" style="133" customWidth="1"/>
    <col min="1028" max="1028" width="2.33203125" style="133" customWidth="1"/>
    <col min="1029" max="1029" width="11.5546875" style="133" customWidth="1"/>
    <col min="1030" max="1030" width="16.44140625" style="133" bestFit="1" customWidth="1"/>
    <col min="1031" max="1031" width="14.33203125" style="133" bestFit="1" customWidth="1"/>
    <col min="1032" max="1032" width="12.6640625" style="133" customWidth="1"/>
    <col min="1033" max="1034" width="12.5546875" style="133" customWidth="1"/>
    <col min="1035" max="1035" width="1.33203125" style="133" customWidth="1"/>
    <col min="1036" max="1036" width="15.88671875" style="133" customWidth="1"/>
    <col min="1037" max="1037" width="17.5546875" style="133" customWidth="1"/>
    <col min="1038" max="1038" width="5" style="133" customWidth="1"/>
    <col min="1039" max="1039" width="10.33203125" style="133" customWidth="1"/>
    <col min="1040" max="1040" width="12.44140625" style="133" customWidth="1"/>
    <col min="1041" max="1041" width="12.5546875" style="133" customWidth="1"/>
    <col min="1042" max="1042" width="1.88671875" style="133" customWidth="1"/>
    <col min="1043" max="1043" width="16.109375" style="133" customWidth="1"/>
    <col min="1044" max="1044" width="15.33203125" style="133" customWidth="1"/>
    <col min="1045" max="1045" width="4.5546875" style="133" customWidth="1"/>
    <col min="1046" max="1046" width="13.6640625" style="133" customWidth="1"/>
    <col min="1047" max="1047" width="11.44140625" style="133" customWidth="1"/>
    <col min="1048" max="1048" width="13" style="133" customWidth="1"/>
    <col min="1049" max="1049" width="11" style="133" customWidth="1"/>
    <col min="1050" max="1054" width="9.109375" style="133"/>
    <col min="1055" max="1055" width="9.6640625" style="133" customWidth="1"/>
    <col min="1056" max="1056" width="3.88671875" style="133" customWidth="1"/>
    <col min="1057" max="1057" width="11.33203125" style="133" customWidth="1"/>
    <col min="1058" max="1058" width="10.88671875" style="133" customWidth="1"/>
    <col min="1059" max="1067" width="9.109375" style="133"/>
    <col min="1068" max="1068" width="0" style="133" hidden="1" customWidth="1"/>
    <col min="1069" max="1069" width="13" style="133" customWidth="1"/>
    <col min="1070" max="1280" width="9.109375" style="133"/>
    <col min="1281" max="1281" width="15.109375" style="133" bestFit="1" customWidth="1"/>
    <col min="1282" max="1282" width="11.44140625" style="133" bestFit="1" customWidth="1"/>
    <col min="1283" max="1283" width="12.33203125" style="133" customWidth="1"/>
    <col min="1284" max="1284" width="2.33203125" style="133" customWidth="1"/>
    <col min="1285" max="1285" width="11.5546875" style="133" customWidth="1"/>
    <col min="1286" max="1286" width="16.44140625" style="133" bestFit="1" customWidth="1"/>
    <col min="1287" max="1287" width="14.33203125" style="133" bestFit="1" customWidth="1"/>
    <col min="1288" max="1288" width="12.6640625" style="133" customWidth="1"/>
    <col min="1289" max="1290" width="12.5546875" style="133" customWidth="1"/>
    <col min="1291" max="1291" width="1.33203125" style="133" customWidth="1"/>
    <col min="1292" max="1292" width="15.88671875" style="133" customWidth="1"/>
    <col min="1293" max="1293" width="17.5546875" style="133" customWidth="1"/>
    <col min="1294" max="1294" width="5" style="133" customWidth="1"/>
    <col min="1295" max="1295" width="10.33203125" style="133" customWidth="1"/>
    <col min="1296" max="1296" width="12.44140625" style="133" customWidth="1"/>
    <col min="1297" max="1297" width="12.5546875" style="133" customWidth="1"/>
    <col min="1298" max="1298" width="1.88671875" style="133" customWidth="1"/>
    <col min="1299" max="1299" width="16.109375" style="133" customWidth="1"/>
    <col min="1300" max="1300" width="15.33203125" style="133" customWidth="1"/>
    <col min="1301" max="1301" width="4.5546875" style="133" customWidth="1"/>
    <col min="1302" max="1302" width="13.6640625" style="133" customWidth="1"/>
    <col min="1303" max="1303" width="11.44140625" style="133" customWidth="1"/>
    <col min="1304" max="1304" width="13" style="133" customWidth="1"/>
    <col min="1305" max="1305" width="11" style="133" customWidth="1"/>
    <col min="1306" max="1310" width="9.109375" style="133"/>
    <col min="1311" max="1311" width="9.6640625" style="133" customWidth="1"/>
    <col min="1312" max="1312" width="3.88671875" style="133" customWidth="1"/>
    <col min="1313" max="1313" width="11.33203125" style="133" customWidth="1"/>
    <col min="1314" max="1314" width="10.88671875" style="133" customWidth="1"/>
    <col min="1315" max="1323" width="9.109375" style="133"/>
    <col min="1324" max="1324" width="0" style="133" hidden="1" customWidth="1"/>
    <col min="1325" max="1325" width="13" style="133" customWidth="1"/>
    <col min="1326" max="1536" width="9.109375" style="133"/>
    <col min="1537" max="1537" width="15.109375" style="133" bestFit="1" customWidth="1"/>
    <col min="1538" max="1538" width="11.44140625" style="133" bestFit="1" customWidth="1"/>
    <col min="1539" max="1539" width="12.33203125" style="133" customWidth="1"/>
    <col min="1540" max="1540" width="2.33203125" style="133" customWidth="1"/>
    <col min="1541" max="1541" width="11.5546875" style="133" customWidth="1"/>
    <col min="1542" max="1542" width="16.44140625" style="133" bestFit="1" customWidth="1"/>
    <col min="1543" max="1543" width="14.33203125" style="133" bestFit="1" customWidth="1"/>
    <col min="1544" max="1544" width="12.6640625" style="133" customWidth="1"/>
    <col min="1545" max="1546" width="12.5546875" style="133" customWidth="1"/>
    <col min="1547" max="1547" width="1.33203125" style="133" customWidth="1"/>
    <col min="1548" max="1548" width="15.88671875" style="133" customWidth="1"/>
    <col min="1549" max="1549" width="17.5546875" style="133" customWidth="1"/>
    <col min="1550" max="1550" width="5" style="133" customWidth="1"/>
    <col min="1551" max="1551" width="10.33203125" style="133" customWidth="1"/>
    <col min="1552" max="1552" width="12.44140625" style="133" customWidth="1"/>
    <col min="1553" max="1553" width="12.5546875" style="133" customWidth="1"/>
    <col min="1554" max="1554" width="1.88671875" style="133" customWidth="1"/>
    <col min="1555" max="1555" width="16.109375" style="133" customWidth="1"/>
    <col min="1556" max="1556" width="15.33203125" style="133" customWidth="1"/>
    <col min="1557" max="1557" width="4.5546875" style="133" customWidth="1"/>
    <col min="1558" max="1558" width="13.6640625" style="133" customWidth="1"/>
    <col min="1559" max="1559" width="11.44140625" style="133" customWidth="1"/>
    <col min="1560" max="1560" width="13" style="133" customWidth="1"/>
    <col min="1561" max="1561" width="11" style="133" customWidth="1"/>
    <col min="1562" max="1566" width="9.109375" style="133"/>
    <col min="1567" max="1567" width="9.6640625" style="133" customWidth="1"/>
    <col min="1568" max="1568" width="3.88671875" style="133" customWidth="1"/>
    <col min="1569" max="1569" width="11.33203125" style="133" customWidth="1"/>
    <col min="1570" max="1570" width="10.88671875" style="133" customWidth="1"/>
    <col min="1571" max="1579" width="9.109375" style="133"/>
    <col min="1580" max="1580" width="0" style="133" hidden="1" customWidth="1"/>
    <col min="1581" max="1581" width="13" style="133" customWidth="1"/>
    <col min="1582" max="1792" width="9.109375" style="133"/>
    <col min="1793" max="1793" width="15.109375" style="133" bestFit="1" customWidth="1"/>
    <col min="1794" max="1794" width="11.44140625" style="133" bestFit="1" customWidth="1"/>
    <col min="1795" max="1795" width="12.33203125" style="133" customWidth="1"/>
    <col min="1796" max="1796" width="2.33203125" style="133" customWidth="1"/>
    <col min="1797" max="1797" width="11.5546875" style="133" customWidth="1"/>
    <col min="1798" max="1798" width="16.44140625" style="133" bestFit="1" customWidth="1"/>
    <col min="1799" max="1799" width="14.33203125" style="133" bestFit="1" customWidth="1"/>
    <col min="1800" max="1800" width="12.6640625" style="133" customWidth="1"/>
    <col min="1801" max="1802" width="12.5546875" style="133" customWidth="1"/>
    <col min="1803" max="1803" width="1.33203125" style="133" customWidth="1"/>
    <col min="1804" max="1804" width="15.88671875" style="133" customWidth="1"/>
    <col min="1805" max="1805" width="17.5546875" style="133" customWidth="1"/>
    <col min="1806" max="1806" width="5" style="133" customWidth="1"/>
    <col min="1807" max="1807" width="10.33203125" style="133" customWidth="1"/>
    <col min="1808" max="1808" width="12.44140625" style="133" customWidth="1"/>
    <col min="1809" max="1809" width="12.5546875" style="133" customWidth="1"/>
    <col min="1810" max="1810" width="1.88671875" style="133" customWidth="1"/>
    <col min="1811" max="1811" width="16.109375" style="133" customWidth="1"/>
    <col min="1812" max="1812" width="15.33203125" style="133" customWidth="1"/>
    <col min="1813" max="1813" width="4.5546875" style="133" customWidth="1"/>
    <col min="1814" max="1814" width="13.6640625" style="133" customWidth="1"/>
    <col min="1815" max="1815" width="11.44140625" style="133" customWidth="1"/>
    <col min="1816" max="1816" width="13" style="133" customWidth="1"/>
    <col min="1817" max="1817" width="11" style="133" customWidth="1"/>
    <col min="1818" max="1822" width="9.109375" style="133"/>
    <col min="1823" max="1823" width="9.6640625" style="133" customWidth="1"/>
    <col min="1824" max="1824" width="3.88671875" style="133" customWidth="1"/>
    <col min="1825" max="1825" width="11.33203125" style="133" customWidth="1"/>
    <col min="1826" max="1826" width="10.88671875" style="133" customWidth="1"/>
    <col min="1827" max="1835" width="9.109375" style="133"/>
    <col min="1836" max="1836" width="0" style="133" hidden="1" customWidth="1"/>
    <col min="1837" max="1837" width="13" style="133" customWidth="1"/>
    <col min="1838" max="2048" width="9.109375" style="133"/>
    <col min="2049" max="2049" width="15.109375" style="133" bestFit="1" customWidth="1"/>
    <col min="2050" max="2050" width="11.44140625" style="133" bestFit="1" customWidth="1"/>
    <col min="2051" max="2051" width="12.33203125" style="133" customWidth="1"/>
    <col min="2052" max="2052" width="2.33203125" style="133" customWidth="1"/>
    <col min="2053" max="2053" width="11.5546875" style="133" customWidth="1"/>
    <col min="2054" max="2054" width="16.44140625" style="133" bestFit="1" customWidth="1"/>
    <col min="2055" max="2055" width="14.33203125" style="133" bestFit="1" customWidth="1"/>
    <col min="2056" max="2056" width="12.6640625" style="133" customWidth="1"/>
    <col min="2057" max="2058" width="12.5546875" style="133" customWidth="1"/>
    <col min="2059" max="2059" width="1.33203125" style="133" customWidth="1"/>
    <col min="2060" max="2060" width="15.88671875" style="133" customWidth="1"/>
    <col min="2061" max="2061" width="17.5546875" style="133" customWidth="1"/>
    <col min="2062" max="2062" width="5" style="133" customWidth="1"/>
    <col min="2063" max="2063" width="10.33203125" style="133" customWidth="1"/>
    <col min="2064" max="2064" width="12.44140625" style="133" customWidth="1"/>
    <col min="2065" max="2065" width="12.5546875" style="133" customWidth="1"/>
    <col min="2066" max="2066" width="1.88671875" style="133" customWidth="1"/>
    <col min="2067" max="2067" width="16.109375" style="133" customWidth="1"/>
    <col min="2068" max="2068" width="15.33203125" style="133" customWidth="1"/>
    <col min="2069" max="2069" width="4.5546875" style="133" customWidth="1"/>
    <col min="2070" max="2070" width="13.6640625" style="133" customWidth="1"/>
    <col min="2071" max="2071" width="11.44140625" style="133" customWidth="1"/>
    <col min="2072" max="2072" width="13" style="133" customWidth="1"/>
    <col min="2073" max="2073" width="11" style="133" customWidth="1"/>
    <col min="2074" max="2078" width="9.109375" style="133"/>
    <col min="2079" max="2079" width="9.6640625" style="133" customWidth="1"/>
    <col min="2080" max="2080" width="3.88671875" style="133" customWidth="1"/>
    <col min="2081" max="2081" width="11.33203125" style="133" customWidth="1"/>
    <col min="2082" max="2082" width="10.88671875" style="133" customWidth="1"/>
    <col min="2083" max="2091" width="9.109375" style="133"/>
    <col min="2092" max="2092" width="0" style="133" hidden="1" customWidth="1"/>
    <col min="2093" max="2093" width="13" style="133" customWidth="1"/>
    <col min="2094" max="2304" width="9.109375" style="133"/>
    <col min="2305" max="2305" width="15.109375" style="133" bestFit="1" customWidth="1"/>
    <col min="2306" max="2306" width="11.44140625" style="133" bestFit="1" customWidth="1"/>
    <col min="2307" max="2307" width="12.33203125" style="133" customWidth="1"/>
    <col min="2308" max="2308" width="2.33203125" style="133" customWidth="1"/>
    <col min="2309" max="2309" width="11.5546875" style="133" customWidth="1"/>
    <col min="2310" max="2310" width="16.44140625" style="133" bestFit="1" customWidth="1"/>
    <col min="2311" max="2311" width="14.33203125" style="133" bestFit="1" customWidth="1"/>
    <col min="2312" max="2312" width="12.6640625" style="133" customWidth="1"/>
    <col min="2313" max="2314" width="12.5546875" style="133" customWidth="1"/>
    <col min="2315" max="2315" width="1.33203125" style="133" customWidth="1"/>
    <col min="2316" max="2316" width="15.88671875" style="133" customWidth="1"/>
    <col min="2317" max="2317" width="17.5546875" style="133" customWidth="1"/>
    <col min="2318" max="2318" width="5" style="133" customWidth="1"/>
    <col min="2319" max="2319" width="10.33203125" style="133" customWidth="1"/>
    <col min="2320" max="2320" width="12.44140625" style="133" customWidth="1"/>
    <col min="2321" max="2321" width="12.5546875" style="133" customWidth="1"/>
    <col min="2322" max="2322" width="1.88671875" style="133" customWidth="1"/>
    <col min="2323" max="2323" width="16.109375" style="133" customWidth="1"/>
    <col min="2324" max="2324" width="15.33203125" style="133" customWidth="1"/>
    <col min="2325" max="2325" width="4.5546875" style="133" customWidth="1"/>
    <col min="2326" max="2326" width="13.6640625" style="133" customWidth="1"/>
    <col min="2327" max="2327" width="11.44140625" style="133" customWidth="1"/>
    <col min="2328" max="2328" width="13" style="133" customWidth="1"/>
    <col min="2329" max="2329" width="11" style="133" customWidth="1"/>
    <col min="2330" max="2334" width="9.109375" style="133"/>
    <col min="2335" max="2335" width="9.6640625" style="133" customWidth="1"/>
    <col min="2336" max="2336" width="3.88671875" style="133" customWidth="1"/>
    <col min="2337" max="2337" width="11.33203125" style="133" customWidth="1"/>
    <col min="2338" max="2338" width="10.88671875" style="133" customWidth="1"/>
    <col min="2339" max="2347" width="9.109375" style="133"/>
    <col min="2348" max="2348" width="0" style="133" hidden="1" customWidth="1"/>
    <col min="2349" max="2349" width="13" style="133" customWidth="1"/>
    <col min="2350" max="2560" width="9.109375" style="133"/>
    <col min="2561" max="2561" width="15.109375" style="133" bestFit="1" customWidth="1"/>
    <col min="2562" max="2562" width="11.44140625" style="133" bestFit="1" customWidth="1"/>
    <col min="2563" max="2563" width="12.33203125" style="133" customWidth="1"/>
    <col min="2564" max="2564" width="2.33203125" style="133" customWidth="1"/>
    <col min="2565" max="2565" width="11.5546875" style="133" customWidth="1"/>
    <col min="2566" max="2566" width="16.44140625" style="133" bestFit="1" customWidth="1"/>
    <col min="2567" max="2567" width="14.33203125" style="133" bestFit="1" customWidth="1"/>
    <col min="2568" max="2568" width="12.6640625" style="133" customWidth="1"/>
    <col min="2569" max="2570" width="12.5546875" style="133" customWidth="1"/>
    <col min="2571" max="2571" width="1.33203125" style="133" customWidth="1"/>
    <col min="2572" max="2572" width="15.88671875" style="133" customWidth="1"/>
    <col min="2573" max="2573" width="17.5546875" style="133" customWidth="1"/>
    <col min="2574" max="2574" width="5" style="133" customWidth="1"/>
    <col min="2575" max="2575" width="10.33203125" style="133" customWidth="1"/>
    <col min="2576" max="2576" width="12.44140625" style="133" customWidth="1"/>
    <col min="2577" max="2577" width="12.5546875" style="133" customWidth="1"/>
    <col min="2578" max="2578" width="1.88671875" style="133" customWidth="1"/>
    <col min="2579" max="2579" width="16.109375" style="133" customWidth="1"/>
    <col min="2580" max="2580" width="15.33203125" style="133" customWidth="1"/>
    <col min="2581" max="2581" width="4.5546875" style="133" customWidth="1"/>
    <col min="2582" max="2582" width="13.6640625" style="133" customWidth="1"/>
    <col min="2583" max="2583" width="11.44140625" style="133" customWidth="1"/>
    <col min="2584" max="2584" width="13" style="133" customWidth="1"/>
    <col min="2585" max="2585" width="11" style="133" customWidth="1"/>
    <col min="2586" max="2590" width="9.109375" style="133"/>
    <col min="2591" max="2591" width="9.6640625" style="133" customWidth="1"/>
    <col min="2592" max="2592" width="3.88671875" style="133" customWidth="1"/>
    <col min="2593" max="2593" width="11.33203125" style="133" customWidth="1"/>
    <col min="2594" max="2594" width="10.88671875" style="133" customWidth="1"/>
    <col min="2595" max="2603" width="9.109375" style="133"/>
    <col min="2604" max="2604" width="0" style="133" hidden="1" customWidth="1"/>
    <col min="2605" max="2605" width="13" style="133" customWidth="1"/>
    <col min="2606" max="2816" width="9.109375" style="133"/>
    <col min="2817" max="2817" width="15.109375" style="133" bestFit="1" customWidth="1"/>
    <col min="2818" max="2818" width="11.44140625" style="133" bestFit="1" customWidth="1"/>
    <col min="2819" max="2819" width="12.33203125" style="133" customWidth="1"/>
    <col min="2820" max="2820" width="2.33203125" style="133" customWidth="1"/>
    <col min="2821" max="2821" width="11.5546875" style="133" customWidth="1"/>
    <col min="2822" max="2822" width="16.44140625" style="133" bestFit="1" customWidth="1"/>
    <col min="2823" max="2823" width="14.33203125" style="133" bestFit="1" customWidth="1"/>
    <col min="2824" max="2824" width="12.6640625" style="133" customWidth="1"/>
    <col min="2825" max="2826" width="12.5546875" style="133" customWidth="1"/>
    <col min="2827" max="2827" width="1.33203125" style="133" customWidth="1"/>
    <col min="2828" max="2828" width="15.88671875" style="133" customWidth="1"/>
    <col min="2829" max="2829" width="17.5546875" style="133" customWidth="1"/>
    <col min="2830" max="2830" width="5" style="133" customWidth="1"/>
    <col min="2831" max="2831" width="10.33203125" style="133" customWidth="1"/>
    <col min="2832" max="2832" width="12.44140625" style="133" customWidth="1"/>
    <col min="2833" max="2833" width="12.5546875" style="133" customWidth="1"/>
    <col min="2834" max="2834" width="1.88671875" style="133" customWidth="1"/>
    <col min="2835" max="2835" width="16.109375" style="133" customWidth="1"/>
    <col min="2836" max="2836" width="15.33203125" style="133" customWidth="1"/>
    <col min="2837" max="2837" width="4.5546875" style="133" customWidth="1"/>
    <col min="2838" max="2838" width="13.6640625" style="133" customWidth="1"/>
    <col min="2839" max="2839" width="11.44140625" style="133" customWidth="1"/>
    <col min="2840" max="2840" width="13" style="133" customWidth="1"/>
    <col min="2841" max="2841" width="11" style="133" customWidth="1"/>
    <col min="2842" max="2846" width="9.109375" style="133"/>
    <col min="2847" max="2847" width="9.6640625" style="133" customWidth="1"/>
    <col min="2848" max="2848" width="3.88671875" style="133" customWidth="1"/>
    <col min="2849" max="2849" width="11.33203125" style="133" customWidth="1"/>
    <col min="2850" max="2850" width="10.88671875" style="133" customWidth="1"/>
    <col min="2851" max="2859" width="9.109375" style="133"/>
    <col min="2860" max="2860" width="0" style="133" hidden="1" customWidth="1"/>
    <col min="2861" max="2861" width="13" style="133" customWidth="1"/>
    <col min="2862" max="3072" width="9.109375" style="133"/>
    <col min="3073" max="3073" width="15.109375" style="133" bestFit="1" customWidth="1"/>
    <col min="3074" max="3074" width="11.44140625" style="133" bestFit="1" customWidth="1"/>
    <col min="3075" max="3075" width="12.33203125" style="133" customWidth="1"/>
    <col min="3076" max="3076" width="2.33203125" style="133" customWidth="1"/>
    <col min="3077" max="3077" width="11.5546875" style="133" customWidth="1"/>
    <col min="3078" max="3078" width="16.44140625" style="133" bestFit="1" customWidth="1"/>
    <col min="3079" max="3079" width="14.33203125" style="133" bestFit="1" customWidth="1"/>
    <col min="3080" max="3080" width="12.6640625" style="133" customWidth="1"/>
    <col min="3081" max="3082" width="12.5546875" style="133" customWidth="1"/>
    <col min="3083" max="3083" width="1.33203125" style="133" customWidth="1"/>
    <col min="3084" max="3084" width="15.88671875" style="133" customWidth="1"/>
    <col min="3085" max="3085" width="17.5546875" style="133" customWidth="1"/>
    <col min="3086" max="3086" width="5" style="133" customWidth="1"/>
    <col min="3087" max="3087" width="10.33203125" style="133" customWidth="1"/>
    <col min="3088" max="3088" width="12.44140625" style="133" customWidth="1"/>
    <col min="3089" max="3089" width="12.5546875" style="133" customWidth="1"/>
    <col min="3090" max="3090" width="1.88671875" style="133" customWidth="1"/>
    <col min="3091" max="3091" width="16.109375" style="133" customWidth="1"/>
    <col min="3092" max="3092" width="15.33203125" style="133" customWidth="1"/>
    <col min="3093" max="3093" width="4.5546875" style="133" customWidth="1"/>
    <col min="3094" max="3094" width="13.6640625" style="133" customWidth="1"/>
    <col min="3095" max="3095" width="11.44140625" style="133" customWidth="1"/>
    <col min="3096" max="3096" width="13" style="133" customWidth="1"/>
    <col min="3097" max="3097" width="11" style="133" customWidth="1"/>
    <col min="3098" max="3102" width="9.109375" style="133"/>
    <col min="3103" max="3103" width="9.6640625" style="133" customWidth="1"/>
    <col min="3104" max="3104" width="3.88671875" style="133" customWidth="1"/>
    <col min="3105" max="3105" width="11.33203125" style="133" customWidth="1"/>
    <col min="3106" max="3106" width="10.88671875" style="133" customWidth="1"/>
    <col min="3107" max="3115" width="9.109375" style="133"/>
    <col min="3116" max="3116" width="0" style="133" hidden="1" customWidth="1"/>
    <col min="3117" max="3117" width="13" style="133" customWidth="1"/>
    <col min="3118" max="3328" width="9.109375" style="133"/>
    <col min="3329" max="3329" width="15.109375" style="133" bestFit="1" customWidth="1"/>
    <col min="3330" max="3330" width="11.44140625" style="133" bestFit="1" customWidth="1"/>
    <col min="3331" max="3331" width="12.33203125" style="133" customWidth="1"/>
    <col min="3332" max="3332" width="2.33203125" style="133" customWidth="1"/>
    <col min="3333" max="3333" width="11.5546875" style="133" customWidth="1"/>
    <col min="3334" max="3334" width="16.44140625" style="133" bestFit="1" customWidth="1"/>
    <col min="3335" max="3335" width="14.33203125" style="133" bestFit="1" customWidth="1"/>
    <col min="3336" max="3336" width="12.6640625" style="133" customWidth="1"/>
    <col min="3337" max="3338" width="12.5546875" style="133" customWidth="1"/>
    <col min="3339" max="3339" width="1.33203125" style="133" customWidth="1"/>
    <col min="3340" max="3340" width="15.88671875" style="133" customWidth="1"/>
    <col min="3341" max="3341" width="17.5546875" style="133" customWidth="1"/>
    <col min="3342" max="3342" width="5" style="133" customWidth="1"/>
    <col min="3343" max="3343" width="10.33203125" style="133" customWidth="1"/>
    <col min="3344" max="3344" width="12.44140625" style="133" customWidth="1"/>
    <col min="3345" max="3345" width="12.5546875" style="133" customWidth="1"/>
    <col min="3346" max="3346" width="1.88671875" style="133" customWidth="1"/>
    <col min="3347" max="3347" width="16.109375" style="133" customWidth="1"/>
    <col min="3348" max="3348" width="15.33203125" style="133" customWidth="1"/>
    <col min="3349" max="3349" width="4.5546875" style="133" customWidth="1"/>
    <col min="3350" max="3350" width="13.6640625" style="133" customWidth="1"/>
    <col min="3351" max="3351" width="11.44140625" style="133" customWidth="1"/>
    <col min="3352" max="3352" width="13" style="133" customWidth="1"/>
    <col min="3353" max="3353" width="11" style="133" customWidth="1"/>
    <col min="3354" max="3358" width="9.109375" style="133"/>
    <col min="3359" max="3359" width="9.6640625" style="133" customWidth="1"/>
    <col min="3360" max="3360" width="3.88671875" style="133" customWidth="1"/>
    <col min="3361" max="3361" width="11.33203125" style="133" customWidth="1"/>
    <col min="3362" max="3362" width="10.88671875" style="133" customWidth="1"/>
    <col min="3363" max="3371" width="9.109375" style="133"/>
    <col min="3372" max="3372" width="0" style="133" hidden="1" customWidth="1"/>
    <col min="3373" max="3373" width="13" style="133" customWidth="1"/>
    <col min="3374" max="3584" width="9.109375" style="133"/>
    <col min="3585" max="3585" width="15.109375" style="133" bestFit="1" customWidth="1"/>
    <col min="3586" max="3586" width="11.44140625" style="133" bestFit="1" customWidth="1"/>
    <col min="3587" max="3587" width="12.33203125" style="133" customWidth="1"/>
    <col min="3588" max="3588" width="2.33203125" style="133" customWidth="1"/>
    <col min="3589" max="3589" width="11.5546875" style="133" customWidth="1"/>
    <col min="3590" max="3590" width="16.44140625" style="133" bestFit="1" customWidth="1"/>
    <col min="3591" max="3591" width="14.33203125" style="133" bestFit="1" customWidth="1"/>
    <col min="3592" max="3592" width="12.6640625" style="133" customWidth="1"/>
    <col min="3593" max="3594" width="12.5546875" style="133" customWidth="1"/>
    <col min="3595" max="3595" width="1.33203125" style="133" customWidth="1"/>
    <col min="3596" max="3596" width="15.88671875" style="133" customWidth="1"/>
    <col min="3597" max="3597" width="17.5546875" style="133" customWidth="1"/>
    <col min="3598" max="3598" width="5" style="133" customWidth="1"/>
    <col min="3599" max="3599" width="10.33203125" style="133" customWidth="1"/>
    <col min="3600" max="3600" width="12.44140625" style="133" customWidth="1"/>
    <col min="3601" max="3601" width="12.5546875" style="133" customWidth="1"/>
    <col min="3602" max="3602" width="1.88671875" style="133" customWidth="1"/>
    <col min="3603" max="3603" width="16.109375" style="133" customWidth="1"/>
    <col min="3604" max="3604" width="15.33203125" style="133" customWidth="1"/>
    <col min="3605" max="3605" width="4.5546875" style="133" customWidth="1"/>
    <col min="3606" max="3606" width="13.6640625" style="133" customWidth="1"/>
    <col min="3607" max="3607" width="11.44140625" style="133" customWidth="1"/>
    <col min="3608" max="3608" width="13" style="133" customWidth="1"/>
    <col min="3609" max="3609" width="11" style="133" customWidth="1"/>
    <col min="3610" max="3614" width="9.109375" style="133"/>
    <col min="3615" max="3615" width="9.6640625" style="133" customWidth="1"/>
    <col min="3616" max="3616" width="3.88671875" style="133" customWidth="1"/>
    <col min="3617" max="3617" width="11.33203125" style="133" customWidth="1"/>
    <col min="3618" max="3618" width="10.88671875" style="133" customWidth="1"/>
    <col min="3619" max="3627" width="9.109375" style="133"/>
    <col min="3628" max="3628" width="0" style="133" hidden="1" customWidth="1"/>
    <col min="3629" max="3629" width="13" style="133" customWidth="1"/>
    <col min="3630" max="3840" width="9.109375" style="133"/>
    <col min="3841" max="3841" width="15.109375" style="133" bestFit="1" customWidth="1"/>
    <col min="3842" max="3842" width="11.44140625" style="133" bestFit="1" customWidth="1"/>
    <col min="3843" max="3843" width="12.33203125" style="133" customWidth="1"/>
    <col min="3844" max="3844" width="2.33203125" style="133" customWidth="1"/>
    <col min="3845" max="3845" width="11.5546875" style="133" customWidth="1"/>
    <col min="3846" max="3846" width="16.44140625" style="133" bestFit="1" customWidth="1"/>
    <col min="3847" max="3847" width="14.33203125" style="133" bestFit="1" customWidth="1"/>
    <col min="3848" max="3848" width="12.6640625" style="133" customWidth="1"/>
    <col min="3849" max="3850" width="12.5546875" style="133" customWidth="1"/>
    <col min="3851" max="3851" width="1.33203125" style="133" customWidth="1"/>
    <col min="3852" max="3852" width="15.88671875" style="133" customWidth="1"/>
    <col min="3853" max="3853" width="17.5546875" style="133" customWidth="1"/>
    <col min="3854" max="3854" width="5" style="133" customWidth="1"/>
    <col min="3855" max="3855" width="10.33203125" style="133" customWidth="1"/>
    <col min="3856" max="3856" width="12.44140625" style="133" customWidth="1"/>
    <col min="3857" max="3857" width="12.5546875" style="133" customWidth="1"/>
    <col min="3858" max="3858" width="1.88671875" style="133" customWidth="1"/>
    <col min="3859" max="3859" width="16.109375" style="133" customWidth="1"/>
    <col min="3860" max="3860" width="15.33203125" style="133" customWidth="1"/>
    <col min="3861" max="3861" width="4.5546875" style="133" customWidth="1"/>
    <col min="3862" max="3862" width="13.6640625" style="133" customWidth="1"/>
    <col min="3863" max="3863" width="11.44140625" style="133" customWidth="1"/>
    <col min="3864" max="3864" width="13" style="133" customWidth="1"/>
    <col min="3865" max="3865" width="11" style="133" customWidth="1"/>
    <col min="3866" max="3870" width="9.109375" style="133"/>
    <col min="3871" max="3871" width="9.6640625" style="133" customWidth="1"/>
    <col min="3872" max="3872" width="3.88671875" style="133" customWidth="1"/>
    <col min="3873" max="3873" width="11.33203125" style="133" customWidth="1"/>
    <col min="3874" max="3874" width="10.88671875" style="133" customWidth="1"/>
    <col min="3875" max="3883" width="9.109375" style="133"/>
    <col min="3884" max="3884" width="0" style="133" hidden="1" customWidth="1"/>
    <col min="3885" max="3885" width="13" style="133" customWidth="1"/>
    <col min="3886" max="4096" width="9.109375" style="133"/>
    <col min="4097" max="4097" width="15.109375" style="133" bestFit="1" customWidth="1"/>
    <col min="4098" max="4098" width="11.44140625" style="133" bestFit="1" customWidth="1"/>
    <col min="4099" max="4099" width="12.33203125" style="133" customWidth="1"/>
    <col min="4100" max="4100" width="2.33203125" style="133" customWidth="1"/>
    <col min="4101" max="4101" width="11.5546875" style="133" customWidth="1"/>
    <col min="4102" max="4102" width="16.44140625" style="133" bestFit="1" customWidth="1"/>
    <col min="4103" max="4103" width="14.33203125" style="133" bestFit="1" customWidth="1"/>
    <col min="4104" max="4104" width="12.6640625" style="133" customWidth="1"/>
    <col min="4105" max="4106" width="12.5546875" style="133" customWidth="1"/>
    <col min="4107" max="4107" width="1.33203125" style="133" customWidth="1"/>
    <col min="4108" max="4108" width="15.88671875" style="133" customWidth="1"/>
    <col min="4109" max="4109" width="17.5546875" style="133" customWidth="1"/>
    <col min="4110" max="4110" width="5" style="133" customWidth="1"/>
    <col min="4111" max="4111" width="10.33203125" style="133" customWidth="1"/>
    <col min="4112" max="4112" width="12.44140625" style="133" customWidth="1"/>
    <col min="4113" max="4113" width="12.5546875" style="133" customWidth="1"/>
    <col min="4114" max="4114" width="1.88671875" style="133" customWidth="1"/>
    <col min="4115" max="4115" width="16.109375" style="133" customWidth="1"/>
    <col min="4116" max="4116" width="15.33203125" style="133" customWidth="1"/>
    <col min="4117" max="4117" width="4.5546875" style="133" customWidth="1"/>
    <col min="4118" max="4118" width="13.6640625" style="133" customWidth="1"/>
    <col min="4119" max="4119" width="11.44140625" style="133" customWidth="1"/>
    <col min="4120" max="4120" width="13" style="133" customWidth="1"/>
    <col min="4121" max="4121" width="11" style="133" customWidth="1"/>
    <col min="4122" max="4126" width="9.109375" style="133"/>
    <col min="4127" max="4127" width="9.6640625" style="133" customWidth="1"/>
    <col min="4128" max="4128" width="3.88671875" style="133" customWidth="1"/>
    <col min="4129" max="4129" width="11.33203125" style="133" customWidth="1"/>
    <col min="4130" max="4130" width="10.88671875" style="133" customWidth="1"/>
    <col min="4131" max="4139" width="9.109375" style="133"/>
    <col min="4140" max="4140" width="0" style="133" hidden="1" customWidth="1"/>
    <col min="4141" max="4141" width="13" style="133" customWidth="1"/>
    <col min="4142" max="4352" width="9.109375" style="133"/>
    <col min="4353" max="4353" width="15.109375" style="133" bestFit="1" customWidth="1"/>
    <col min="4354" max="4354" width="11.44140625" style="133" bestFit="1" customWidth="1"/>
    <col min="4355" max="4355" width="12.33203125" style="133" customWidth="1"/>
    <col min="4356" max="4356" width="2.33203125" style="133" customWidth="1"/>
    <col min="4357" max="4357" width="11.5546875" style="133" customWidth="1"/>
    <col min="4358" max="4358" width="16.44140625" style="133" bestFit="1" customWidth="1"/>
    <col min="4359" max="4359" width="14.33203125" style="133" bestFit="1" customWidth="1"/>
    <col min="4360" max="4360" width="12.6640625" style="133" customWidth="1"/>
    <col min="4361" max="4362" width="12.5546875" style="133" customWidth="1"/>
    <col min="4363" max="4363" width="1.33203125" style="133" customWidth="1"/>
    <col min="4364" max="4364" width="15.88671875" style="133" customWidth="1"/>
    <col min="4365" max="4365" width="17.5546875" style="133" customWidth="1"/>
    <col min="4366" max="4366" width="5" style="133" customWidth="1"/>
    <col min="4367" max="4367" width="10.33203125" style="133" customWidth="1"/>
    <col min="4368" max="4368" width="12.44140625" style="133" customWidth="1"/>
    <col min="4369" max="4369" width="12.5546875" style="133" customWidth="1"/>
    <col min="4370" max="4370" width="1.88671875" style="133" customWidth="1"/>
    <col min="4371" max="4371" width="16.109375" style="133" customWidth="1"/>
    <col min="4372" max="4372" width="15.33203125" style="133" customWidth="1"/>
    <col min="4373" max="4373" width="4.5546875" style="133" customWidth="1"/>
    <col min="4374" max="4374" width="13.6640625" style="133" customWidth="1"/>
    <col min="4375" max="4375" width="11.44140625" style="133" customWidth="1"/>
    <col min="4376" max="4376" width="13" style="133" customWidth="1"/>
    <col min="4377" max="4377" width="11" style="133" customWidth="1"/>
    <col min="4378" max="4382" width="9.109375" style="133"/>
    <col min="4383" max="4383" width="9.6640625" style="133" customWidth="1"/>
    <col min="4384" max="4384" width="3.88671875" style="133" customWidth="1"/>
    <col min="4385" max="4385" width="11.33203125" style="133" customWidth="1"/>
    <col min="4386" max="4386" width="10.88671875" style="133" customWidth="1"/>
    <col min="4387" max="4395" width="9.109375" style="133"/>
    <col min="4396" max="4396" width="0" style="133" hidden="1" customWidth="1"/>
    <col min="4397" max="4397" width="13" style="133" customWidth="1"/>
    <col min="4398" max="4608" width="9.109375" style="133"/>
    <col min="4609" max="4609" width="15.109375" style="133" bestFit="1" customWidth="1"/>
    <col min="4610" max="4610" width="11.44140625" style="133" bestFit="1" customWidth="1"/>
    <col min="4611" max="4611" width="12.33203125" style="133" customWidth="1"/>
    <col min="4612" max="4612" width="2.33203125" style="133" customWidth="1"/>
    <col min="4613" max="4613" width="11.5546875" style="133" customWidth="1"/>
    <col min="4614" max="4614" width="16.44140625" style="133" bestFit="1" customWidth="1"/>
    <col min="4615" max="4615" width="14.33203125" style="133" bestFit="1" customWidth="1"/>
    <col min="4616" max="4616" width="12.6640625" style="133" customWidth="1"/>
    <col min="4617" max="4618" width="12.5546875" style="133" customWidth="1"/>
    <col min="4619" max="4619" width="1.33203125" style="133" customWidth="1"/>
    <col min="4620" max="4620" width="15.88671875" style="133" customWidth="1"/>
    <col min="4621" max="4621" width="17.5546875" style="133" customWidth="1"/>
    <col min="4622" max="4622" width="5" style="133" customWidth="1"/>
    <col min="4623" max="4623" width="10.33203125" style="133" customWidth="1"/>
    <col min="4624" max="4624" width="12.44140625" style="133" customWidth="1"/>
    <col min="4625" max="4625" width="12.5546875" style="133" customWidth="1"/>
    <col min="4626" max="4626" width="1.88671875" style="133" customWidth="1"/>
    <col min="4627" max="4627" width="16.109375" style="133" customWidth="1"/>
    <col min="4628" max="4628" width="15.33203125" style="133" customWidth="1"/>
    <col min="4629" max="4629" width="4.5546875" style="133" customWidth="1"/>
    <col min="4630" max="4630" width="13.6640625" style="133" customWidth="1"/>
    <col min="4631" max="4631" width="11.44140625" style="133" customWidth="1"/>
    <col min="4632" max="4632" width="13" style="133" customWidth="1"/>
    <col min="4633" max="4633" width="11" style="133" customWidth="1"/>
    <col min="4634" max="4638" width="9.109375" style="133"/>
    <col min="4639" max="4639" width="9.6640625" style="133" customWidth="1"/>
    <col min="4640" max="4640" width="3.88671875" style="133" customWidth="1"/>
    <col min="4641" max="4641" width="11.33203125" style="133" customWidth="1"/>
    <col min="4642" max="4642" width="10.88671875" style="133" customWidth="1"/>
    <col min="4643" max="4651" width="9.109375" style="133"/>
    <col min="4652" max="4652" width="0" style="133" hidden="1" customWidth="1"/>
    <col min="4653" max="4653" width="13" style="133" customWidth="1"/>
    <col min="4654" max="4864" width="9.109375" style="133"/>
    <col min="4865" max="4865" width="15.109375" style="133" bestFit="1" customWidth="1"/>
    <col min="4866" max="4866" width="11.44140625" style="133" bestFit="1" customWidth="1"/>
    <col min="4867" max="4867" width="12.33203125" style="133" customWidth="1"/>
    <col min="4868" max="4868" width="2.33203125" style="133" customWidth="1"/>
    <col min="4869" max="4869" width="11.5546875" style="133" customWidth="1"/>
    <col min="4870" max="4870" width="16.44140625" style="133" bestFit="1" customWidth="1"/>
    <col min="4871" max="4871" width="14.33203125" style="133" bestFit="1" customWidth="1"/>
    <col min="4872" max="4872" width="12.6640625" style="133" customWidth="1"/>
    <col min="4873" max="4874" width="12.5546875" style="133" customWidth="1"/>
    <col min="4875" max="4875" width="1.33203125" style="133" customWidth="1"/>
    <col min="4876" max="4876" width="15.88671875" style="133" customWidth="1"/>
    <col min="4877" max="4877" width="17.5546875" style="133" customWidth="1"/>
    <col min="4878" max="4878" width="5" style="133" customWidth="1"/>
    <col min="4879" max="4879" width="10.33203125" style="133" customWidth="1"/>
    <col min="4880" max="4880" width="12.44140625" style="133" customWidth="1"/>
    <col min="4881" max="4881" width="12.5546875" style="133" customWidth="1"/>
    <col min="4882" max="4882" width="1.88671875" style="133" customWidth="1"/>
    <col min="4883" max="4883" width="16.109375" style="133" customWidth="1"/>
    <col min="4884" max="4884" width="15.33203125" style="133" customWidth="1"/>
    <col min="4885" max="4885" width="4.5546875" style="133" customWidth="1"/>
    <col min="4886" max="4886" width="13.6640625" style="133" customWidth="1"/>
    <col min="4887" max="4887" width="11.44140625" style="133" customWidth="1"/>
    <col min="4888" max="4888" width="13" style="133" customWidth="1"/>
    <col min="4889" max="4889" width="11" style="133" customWidth="1"/>
    <col min="4890" max="4894" width="9.109375" style="133"/>
    <col min="4895" max="4895" width="9.6640625" style="133" customWidth="1"/>
    <col min="4896" max="4896" width="3.88671875" style="133" customWidth="1"/>
    <col min="4897" max="4897" width="11.33203125" style="133" customWidth="1"/>
    <col min="4898" max="4898" width="10.88671875" style="133" customWidth="1"/>
    <col min="4899" max="4907" width="9.109375" style="133"/>
    <col min="4908" max="4908" width="0" style="133" hidden="1" customWidth="1"/>
    <col min="4909" max="4909" width="13" style="133" customWidth="1"/>
    <col min="4910" max="5120" width="9.109375" style="133"/>
    <col min="5121" max="5121" width="15.109375" style="133" bestFit="1" customWidth="1"/>
    <col min="5122" max="5122" width="11.44140625" style="133" bestFit="1" customWidth="1"/>
    <col min="5123" max="5123" width="12.33203125" style="133" customWidth="1"/>
    <col min="5124" max="5124" width="2.33203125" style="133" customWidth="1"/>
    <col min="5125" max="5125" width="11.5546875" style="133" customWidth="1"/>
    <col min="5126" max="5126" width="16.44140625" style="133" bestFit="1" customWidth="1"/>
    <col min="5127" max="5127" width="14.33203125" style="133" bestFit="1" customWidth="1"/>
    <col min="5128" max="5128" width="12.6640625" style="133" customWidth="1"/>
    <col min="5129" max="5130" width="12.5546875" style="133" customWidth="1"/>
    <col min="5131" max="5131" width="1.33203125" style="133" customWidth="1"/>
    <col min="5132" max="5132" width="15.88671875" style="133" customWidth="1"/>
    <col min="5133" max="5133" width="17.5546875" style="133" customWidth="1"/>
    <col min="5134" max="5134" width="5" style="133" customWidth="1"/>
    <col min="5135" max="5135" width="10.33203125" style="133" customWidth="1"/>
    <col min="5136" max="5136" width="12.44140625" style="133" customWidth="1"/>
    <col min="5137" max="5137" width="12.5546875" style="133" customWidth="1"/>
    <col min="5138" max="5138" width="1.88671875" style="133" customWidth="1"/>
    <col min="5139" max="5139" width="16.109375" style="133" customWidth="1"/>
    <col min="5140" max="5140" width="15.33203125" style="133" customWidth="1"/>
    <col min="5141" max="5141" width="4.5546875" style="133" customWidth="1"/>
    <col min="5142" max="5142" width="13.6640625" style="133" customWidth="1"/>
    <col min="5143" max="5143" width="11.44140625" style="133" customWidth="1"/>
    <col min="5144" max="5144" width="13" style="133" customWidth="1"/>
    <col min="5145" max="5145" width="11" style="133" customWidth="1"/>
    <col min="5146" max="5150" width="9.109375" style="133"/>
    <col min="5151" max="5151" width="9.6640625" style="133" customWidth="1"/>
    <col min="5152" max="5152" width="3.88671875" style="133" customWidth="1"/>
    <col min="5153" max="5153" width="11.33203125" style="133" customWidth="1"/>
    <col min="5154" max="5154" width="10.88671875" style="133" customWidth="1"/>
    <col min="5155" max="5163" width="9.109375" style="133"/>
    <col min="5164" max="5164" width="0" style="133" hidden="1" customWidth="1"/>
    <col min="5165" max="5165" width="13" style="133" customWidth="1"/>
    <col min="5166" max="5376" width="9.109375" style="133"/>
    <col min="5377" max="5377" width="15.109375" style="133" bestFit="1" customWidth="1"/>
    <col min="5378" max="5378" width="11.44140625" style="133" bestFit="1" customWidth="1"/>
    <col min="5379" max="5379" width="12.33203125" style="133" customWidth="1"/>
    <col min="5380" max="5380" width="2.33203125" style="133" customWidth="1"/>
    <col min="5381" max="5381" width="11.5546875" style="133" customWidth="1"/>
    <col min="5382" max="5382" width="16.44140625" style="133" bestFit="1" customWidth="1"/>
    <col min="5383" max="5383" width="14.33203125" style="133" bestFit="1" customWidth="1"/>
    <col min="5384" max="5384" width="12.6640625" style="133" customWidth="1"/>
    <col min="5385" max="5386" width="12.5546875" style="133" customWidth="1"/>
    <col min="5387" max="5387" width="1.33203125" style="133" customWidth="1"/>
    <col min="5388" max="5388" width="15.88671875" style="133" customWidth="1"/>
    <col min="5389" max="5389" width="17.5546875" style="133" customWidth="1"/>
    <col min="5390" max="5390" width="5" style="133" customWidth="1"/>
    <col min="5391" max="5391" width="10.33203125" style="133" customWidth="1"/>
    <col min="5392" max="5392" width="12.44140625" style="133" customWidth="1"/>
    <col min="5393" max="5393" width="12.5546875" style="133" customWidth="1"/>
    <col min="5394" max="5394" width="1.88671875" style="133" customWidth="1"/>
    <col min="5395" max="5395" width="16.109375" style="133" customWidth="1"/>
    <col min="5396" max="5396" width="15.33203125" style="133" customWidth="1"/>
    <col min="5397" max="5397" width="4.5546875" style="133" customWidth="1"/>
    <col min="5398" max="5398" width="13.6640625" style="133" customWidth="1"/>
    <col min="5399" max="5399" width="11.44140625" style="133" customWidth="1"/>
    <col min="5400" max="5400" width="13" style="133" customWidth="1"/>
    <col min="5401" max="5401" width="11" style="133" customWidth="1"/>
    <col min="5402" max="5406" width="9.109375" style="133"/>
    <col min="5407" max="5407" width="9.6640625" style="133" customWidth="1"/>
    <col min="5408" max="5408" width="3.88671875" style="133" customWidth="1"/>
    <col min="5409" max="5409" width="11.33203125" style="133" customWidth="1"/>
    <col min="5410" max="5410" width="10.88671875" style="133" customWidth="1"/>
    <col min="5411" max="5419" width="9.109375" style="133"/>
    <col min="5420" max="5420" width="0" style="133" hidden="1" customWidth="1"/>
    <col min="5421" max="5421" width="13" style="133" customWidth="1"/>
    <col min="5422" max="5632" width="9.109375" style="133"/>
    <col min="5633" max="5633" width="15.109375" style="133" bestFit="1" customWidth="1"/>
    <col min="5634" max="5634" width="11.44140625" style="133" bestFit="1" customWidth="1"/>
    <col min="5635" max="5635" width="12.33203125" style="133" customWidth="1"/>
    <col min="5636" max="5636" width="2.33203125" style="133" customWidth="1"/>
    <col min="5637" max="5637" width="11.5546875" style="133" customWidth="1"/>
    <col min="5638" max="5638" width="16.44140625" style="133" bestFit="1" customWidth="1"/>
    <col min="5639" max="5639" width="14.33203125" style="133" bestFit="1" customWidth="1"/>
    <col min="5640" max="5640" width="12.6640625" style="133" customWidth="1"/>
    <col min="5641" max="5642" width="12.5546875" style="133" customWidth="1"/>
    <col min="5643" max="5643" width="1.33203125" style="133" customWidth="1"/>
    <col min="5644" max="5644" width="15.88671875" style="133" customWidth="1"/>
    <col min="5645" max="5645" width="17.5546875" style="133" customWidth="1"/>
    <col min="5646" max="5646" width="5" style="133" customWidth="1"/>
    <col min="5647" max="5647" width="10.33203125" style="133" customWidth="1"/>
    <col min="5648" max="5648" width="12.44140625" style="133" customWidth="1"/>
    <col min="5649" max="5649" width="12.5546875" style="133" customWidth="1"/>
    <col min="5650" max="5650" width="1.88671875" style="133" customWidth="1"/>
    <col min="5651" max="5651" width="16.109375" style="133" customWidth="1"/>
    <col min="5652" max="5652" width="15.33203125" style="133" customWidth="1"/>
    <col min="5653" max="5653" width="4.5546875" style="133" customWidth="1"/>
    <col min="5654" max="5654" width="13.6640625" style="133" customWidth="1"/>
    <col min="5655" max="5655" width="11.44140625" style="133" customWidth="1"/>
    <col min="5656" max="5656" width="13" style="133" customWidth="1"/>
    <col min="5657" max="5657" width="11" style="133" customWidth="1"/>
    <col min="5658" max="5662" width="9.109375" style="133"/>
    <col min="5663" max="5663" width="9.6640625" style="133" customWidth="1"/>
    <col min="5664" max="5664" width="3.88671875" style="133" customWidth="1"/>
    <col min="5665" max="5665" width="11.33203125" style="133" customWidth="1"/>
    <col min="5666" max="5666" width="10.88671875" style="133" customWidth="1"/>
    <col min="5667" max="5675" width="9.109375" style="133"/>
    <col min="5676" max="5676" width="0" style="133" hidden="1" customWidth="1"/>
    <col min="5677" max="5677" width="13" style="133" customWidth="1"/>
    <col min="5678" max="5888" width="9.109375" style="133"/>
    <col min="5889" max="5889" width="15.109375" style="133" bestFit="1" customWidth="1"/>
    <col min="5890" max="5890" width="11.44140625" style="133" bestFit="1" customWidth="1"/>
    <col min="5891" max="5891" width="12.33203125" style="133" customWidth="1"/>
    <col min="5892" max="5892" width="2.33203125" style="133" customWidth="1"/>
    <col min="5893" max="5893" width="11.5546875" style="133" customWidth="1"/>
    <col min="5894" max="5894" width="16.44140625" style="133" bestFit="1" customWidth="1"/>
    <col min="5895" max="5895" width="14.33203125" style="133" bestFit="1" customWidth="1"/>
    <col min="5896" max="5896" width="12.6640625" style="133" customWidth="1"/>
    <col min="5897" max="5898" width="12.5546875" style="133" customWidth="1"/>
    <col min="5899" max="5899" width="1.33203125" style="133" customWidth="1"/>
    <col min="5900" max="5900" width="15.88671875" style="133" customWidth="1"/>
    <col min="5901" max="5901" width="17.5546875" style="133" customWidth="1"/>
    <col min="5902" max="5902" width="5" style="133" customWidth="1"/>
    <col min="5903" max="5903" width="10.33203125" style="133" customWidth="1"/>
    <col min="5904" max="5904" width="12.44140625" style="133" customWidth="1"/>
    <col min="5905" max="5905" width="12.5546875" style="133" customWidth="1"/>
    <col min="5906" max="5906" width="1.88671875" style="133" customWidth="1"/>
    <col min="5907" max="5907" width="16.109375" style="133" customWidth="1"/>
    <col min="5908" max="5908" width="15.33203125" style="133" customWidth="1"/>
    <col min="5909" max="5909" width="4.5546875" style="133" customWidth="1"/>
    <col min="5910" max="5910" width="13.6640625" style="133" customWidth="1"/>
    <col min="5911" max="5911" width="11.44140625" style="133" customWidth="1"/>
    <col min="5912" max="5912" width="13" style="133" customWidth="1"/>
    <col min="5913" max="5913" width="11" style="133" customWidth="1"/>
    <col min="5914" max="5918" width="9.109375" style="133"/>
    <col min="5919" max="5919" width="9.6640625" style="133" customWidth="1"/>
    <col min="5920" max="5920" width="3.88671875" style="133" customWidth="1"/>
    <col min="5921" max="5921" width="11.33203125" style="133" customWidth="1"/>
    <col min="5922" max="5922" width="10.88671875" style="133" customWidth="1"/>
    <col min="5923" max="5931" width="9.109375" style="133"/>
    <col min="5932" max="5932" width="0" style="133" hidden="1" customWidth="1"/>
    <col min="5933" max="5933" width="13" style="133" customWidth="1"/>
    <col min="5934" max="6144" width="9.109375" style="133"/>
    <col min="6145" max="6145" width="15.109375" style="133" bestFit="1" customWidth="1"/>
    <col min="6146" max="6146" width="11.44140625" style="133" bestFit="1" customWidth="1"/>
    <col min="6147" max="6147" width="12.33203125" style="133" customWidth="1"/>
    <col min="6148" max="6148" width="2.33203125" style="133" customWidth="1"/>
    <col min="6149" max="6149" width="11.5546875" style="133" customWidth="1"/>
    <col min="6150" max="6150" width="16.44140625" style="133" bestFit="1" customWidth="1"/>
    <col min="6151" max="6151" width="14.33203125" style="133" bestFit="1" customWidth="1"/>
    <col min="6152" max="6152" width="12.6640625" style="133" customWidth="1"/>
    <col min="6153" max="6154" width="12.5546875" style="133" customWidth="1"/>
    <col min="6155" max="6155" width="1.33203125" style="133" customWidth="1"/>
    <col min="6156" max="6156" width="15.88671875" style="133" customWidth="1"/>
    <col min="6157" max="6157" width="17.5546875" style="133" customWidth="1"/>
    <col min="6158" max="6158" width="5" style="133" customWidth="1"/>
    <col min="6159" max="6159" width="10.33203125" style="133" customWidth="1"/>
    <col min="6160" max="6160" width="12.44140625" style="133" customWidth="1"/>
    <col min="6161" max="6161" width="12.5546875" style="133" customWidth="1"/>
    <col min="6162" max="6162" width="1.88671875" style="133" customWidth="1"/>
    <col min="6163" max="6163" width="16.109375" style="133" customWidth="1"/>
    <col min="6164" max="6164" width="15.33203125" style="133" customWidth="1"/>
    <col min="6165" max="6165" width="4.5546875" style="133" customWidth="1"/>
    <col min="6166" max="6166" width="13.6640625" style="133" customWidth="1"/>
    <col min="6167" max="6167" width="11.44140625" style="133" customWidth="1"/>
    <col min="6168" max="6168" width="13" style="133" customWidth="1"/>
    <col min="6169" max="6169" width="11" style="133" customWidth="1"/>
    <col min="6170" max="6174" width="9.109375" style="133"/>
    <col min="6175" max="6175" width="9.6640625" style="133" customWidth="1"/>
    <col min="6176" max="6176" width="3.88671875" style="133" customWidth="1"/>
    <col min="6177" max="6177" width="11.33203125" style="133" customWidth="1"/>
    <col min="6178" max="6178" width="10.88671875" style="133" customWidth="1"/>
    <col min="6179" max="6187" width="9.109375" style="133"/>
    <col min="6188" max="6188" width="0" style="133" hidden="1" customWidth="1"/>
    <col min="6189" max="6189" width="13" style="133" customWidth="1"/>
    <col min="6190" max="6400" width="9.109375" style="133"/>
    <col min="6401" max="6401" width="15.109375" style="133" bestFit="1" customWidth="1"/>
    <col min="6402" max="6402" width="11.44140625" style="133" bestFit="1" customWidth="1"/>
    <col min="6403" max="6403" width="12.33203125" style="133" customWidth="1"/>
    <col min="6404" max="6404" width="2.33203125" style="133" customWidth="1"/>
    <col min="6405" max="6405" width="11.5546875" style="133" customWidth="1"/>
    <col min="6406" max="6406" width="16.44140625" style="133" bestFit="1" customWidth="1"/>
    <col min="6407" max="6407" width="14.33203125" style="133" bestFit="1" customWidth="1"/>
    <col min="6408" max="6408" width="12.6640625" style="133" customWidth="1"/>
    <col min="6409" max="6410" width="12.5546875" style="133" customWidth="1"/>
    <col min="6411" max="6411" width="1.33203125" style="133" customWidth="1"/>
    <col min="6412" max="6412" width="15.88671875" style="133" customWidth="1"/>
    <col min="6413" max="6413" width="17.5546875" style="133" customWidth="1"/>
    <col min="6414" max="6414" width="5" style="133" customWidth="1"/>
    <col min="6415" max="6415" width="10.33203125" style="133" customWidth="1"/>
    <col min="6416" max="6416" width="12.44140625" style="133" customWidth="1"/>
    <col min="6417" max="6417" width="12.5546875" style="133" customWidth="1"/>
    <col min="6418" max="6418" width="1.88671875" style="133" customWidth="1"/>
    <col min="6419" max="6419" width="16.109375" style="133" customWidth="1"/>
    <col min="6420" max="6420" width="15.33203125" style="133" customWidth="1"/>
    <col min="6421" max="6421" width="4.5546875" style="133" customWidth="1"/>
    <col min="6422" max="6422" width="13.6640625" style="133" customWidth="1"/>
    <col min="6423" max="6423" width="11.44140625" style="133" customWidth="1"/>
    <col min="6424" max="6424" width="13" style="133" customWidth="1"/>
    <col min="6425" max="6425" width="11" style="133" customWidth="1"/>
    <col min="6426" max="6430" width="9.109375" style="133"/>
    <col min="6431" max="6431" width="9.6640625" style="133" customWidth="1"/>
    <col min="6432" max="6432" width="3.88671875" style="133" customWidth="1"/>
    <col min="6433" max="6433" width="11.33203125" style="133" customWidth="1"/>
    <col min="6434" max="6434" width="10.88671875" style="133" customWidth="1"/>
    <col min="6435" max="6443" width="9.109375" style="133"/>
    <col min="6444" max="6444" width="0" style="133" hidden="1" customWidth="1"/>
    <col min="6445" max="6445" width="13" style="133" customWidth="1"/>
    <col min="6446" max="6656" width="9.109375" style="133"/>
    <col min="6657" max="6657" width="15.109375" style="133" bestFit="1" customWidth="1"/>
    <col min="6658" max="6658" width="11.44140625" style="133" bestFit="1" customWidth="1"/>
    <col min="6659" max="6659" width="12.33203125" style="133" customWidth="1"/>
    <col min="6660" max="6660" width="2.33203125" style="133" customWidth="1"/>
    <col min="6661" max="6661" width="11.5546875" style="133" customWidth="1"/>
    <col min="6662" max="6662" width="16.44140625" style="133" bestFit="1" customWidth="1"/>
    <col min="6663" max="6663" width="14.33203125" style="133" bestFit="1" customWidth="1"/>
    <col min="6664" max="6664" width="12.6640625" style="133" customWidth="1"/>
    <col min="6665" max="6666" width="12.5546875" style="133" customWidth="1"/>
    <col min="6667" max="6667" width="1.33203125" style="133" customWidth="1"/>
    <col min="6668" max="6668" width="15.88671875" style="133" customWidth="1"/>
    <col min="6669" max="6669" width="17.5546875" style="133" customWidth="1"/>
    <col min="6670" max="6670" width="5" style="133" customWidth="1"/>
    <col min="6671" max="6671" width="10.33203125" style="133" customWidth="1"/>
    <col min="6672" max="6672" width="12.44140625" style="133" customWidth="1"/>
    <col min="6673" max="6673" width="12.5546875" style="133" customWidth="1"/>
    <col min="6674" max="6674" width="1.88671875" style="133" customWidth="1"/>
    <col min="6675" max="6675" width="16.109375" style="133" customWidth="1"/>
    <col min="6676" max="6676" width="15.33203125" style="133" customWidth="1"/>
    <col min="6677" max="6677" width="4.5546875" style="133" customWidth="1"/>
    <col min="6678" max="6678" width="13.6640625" style="133" customWidth="1"/>
    <col min="6679" max="6679" width="11.44140625" style="133" customWidth="1"/>
    <col min="6680" max="6680" width="13" style="133" customWidth="1"/>
    <col min="6681" max="6681" width="11" style="133" customWidth="1"/>
    <col min="6682" max="6686" width="9.109375" style="133"/>
    <col min="6687" max="6687" width="9.6640625" style="133" customWidth="1"/>
    <col min="6688" max="6688" width="3.88671875" style="133" customWidth="1"/>
    <col min="6689" max="6689" width="11.33203125" style="133" customWidth="1"/>
    <col min="6690" max="6690" width="10.88671875" style="133" customWidth="1"/>
    <col min="6691" max="6699" width="9.109375" style="133"/>
    <col min="6700" max="6700" width="0" style="133" hidden="1" customWidth="1"/>
    <col min="6701" max="6701" width="13" style="133" customWidth="1"/>
    <col min="6702" max="6912" width="9.109375" style="133"/>
    <col min="6913" max="6913" width="15.109375" style="133" bestFit="1" customWidth="1"/>
    <col min="6914" max="6914" width="11.44140625" style="133" bestFit="1" customWidth="1"/>
    <col min="6915" max="6915" width="12.33203125" style="133" customWidth="1"/>
    <col min="6916" max="6916" width="2.33203125" style="133" customWidth="1"/>
    <col min="6917" max="6917" width="11.5546875" style="133" customWidth="1"/>
    <col min="6918" max="6918" width="16.44140625" style="133" bestFit="1" customWidth="1"/>
    <col min="6919" max="6919" width="14.33203125" style="133" bestFit="1" customWidth="1"/>
    <col min="6920" max="6920" width="12.6640625" style="133" customWidth="1"/>
    <col min="6921" max="6922" width="12.5546875" style="133" customWidth="1"/>
    <col min="6923" max="6923" width="1.33203125" style="133" customWidth="1"/>
    <col min="6924" max="6924" width="15.88671875" style="133" customWidth="1"/>
    <col min="6925" max="6925" width="17.5546875" style="133" customWidth="1"/>
    <col min="6926" max="6926" width="5" style="133" customWidth="1"/>
    <col min="6927" max="6927" width="10.33203125" style="133" customWidth="1"/>
    <col min="6928" max="6928" width="12.44140625" style="133" customWidth="1"/>
    <col min="6929" max="6929" width="12.5546875" style="133" customWidth="1"/>
    <col min="6930" max="6930" width="1.88671875" style="133" customWidth="1"/>
    <col min="6931" max="6931" width="16.109375" style="133" customWidth="1"/>
    <col min="6932" max="6932" width="15.33203125" style="133" customWidth="1"/>
    <col min="6933" max="6933" width="4.5546875" style="133" customWidth="1"/>
    <col min="6934" max="6934" width="13.6640625" style="133" customWidth="1"/>
    <col min="6935" max="6935" width="11.44140625" style="133" customWidth="1"/>
    <col min="6936" max="6936" width="13" style="133" customWidth="1"/>
    <col min="6937" max="6937" width="11" style="133" customWidth="1"/>
    <col min="6938" max="6942" width="9.109375" style="133"/>
    <col min="6943" max="6943" width="9.6640625" style="133" customWidth="1"/>
    <col min="6944" max="6944" width="3.88671875" style="133" customWidth="1"/>
    <col min="6945" max="6945" width="11.33203125" style="133" customWidth="1"/>
    <col min="6946" max="6946" width="10.88671875" style="133" customWidth="1"/>
    <col min="6947" max="6955" width="9.109375" style="133"/>
    <col min="6956" max="6956" width="0" style="133" hidden="1" customWidth="1"/>
    <col min="6957" max="6957" width="13" style="133" customWidth="1"/>
    <col min="6958" max="7168" width="9.109375" style="133"/>
    <col min="7169" max="7169" width="15.109375" style="133" bestFit="1" customWidth="1"/>
    <col min="7170" max="7170" width="11.44140625" style="133" bestFit="1" customWidth="1"/>
    <col min="7171" max="7171" width="12.33203125" style="133" customWidth="1"/>
    <col min="7172" max="7172" width="2.33203125" style="133" customWidth="1"/>
    <col min="7173" max="7173" width="11.5546875" style="133" customWidth="1"/>
    <col min="7174" max="7174" width="16.44140625" style="133" bestFit="1" customWidth="1"/>
    <col min="7175" max="7175" width="14.33203125" style="133" bestFit="1" customWidth="1"/>
    <col min="7176" max="7176" width="12.6640625" style="133" customWidth="1"/>
    <col min="7177" max="7178" width="12.5546875" style="133" customWidth="1"/>
    <col min="7179" max="7179" width="1.33203125" style="133" customWidth="1"/>
    <col min="7180" max="7180" width="15.88671875" style="133" customWidth="1"/>
    <col min="7181" max="7181" width="17.5546875" style="133" customWidth="1"/>
    <col min="7182" max="7182" width="5" style="133" customWidth="1"/>
    <col min="7183" max="7183" width="10.33203125" style="133" customWidth="1"/>
    <col min="7184" max="7184" width="12.44140625" style="133" customWidth="1"/>
    <col min="7185" max="7185" width="12.5546875" style="133" customWidth="1"/>
    <col min="7186" max="7186" width="1.88671875" style="133" customWidth="1"/>
    <col min="7187" max="7187" width="16.109375" style="133" customWidth="1"/>
    <col min="7188" max="7188" width="15.33203125" style="133" customWidth="1"/>
    <col min="7189" max="7189" width="4.5546875" style="133" customWidth="1"/>
    <col min="7190" max="7190" width="13.6640625" style="133" customWidth="1"/>
    <col min="7191" max="7191" width="11.44140625" style="133" customWidth="1"/>
    <col min="7192" max="7192" width="13" style="133" customWidth="1"/>
    <col min="7193" max="7193" width="11" style="133" customWidth="1"/>
    <col min="7194" max="7198" width="9.109375" style="133"/>
    <col min="7199" max="7199" width="9.6640625" style="133" customWidth="1"/>
    <col min="7200" max="7200" width="3.88671875" style="133" customWidth="1"/>
    <col min="7201" max="7201" width="11.33203125" style="133" customWidth="1"/>
    <col min="7202" max="7202" width="10.88671875" style="133" customWidth="1"/>
    <col min="7203" max="7211" width="9.109375" style="133"/>
    <col min="7212" max="7212" width="0" style="133" hidden="1" customWidth="1"/>
    <col min="7213" max="7213" width="13" style="133" customWidth="1"/>
    <col min="7214" max="7424" width="9.109375" style="133"/>
    <col min="7425" max="7425" width="15.109375" style="133" bestFit="1" customWidth="1"/>
    <col min="7426" max="7426" width="11.44140625" style="133" bestFit="1" customWidth="1"/>
    <col min="7427" max="7427" width="12.33203125" style="133" customWidth="1"/>
    <col min="7428" max="7428" width="2.33203125" style="133" customWidth="1"/>
    <col min="7429" max="7429" width="11.5546875" style="133" customWidth="1"/>
    <col min="7430" max="7430" width="16.44140625" style="133" bestFit="1" customWidth="1"/>
    <col min="7431" max="7431" width="14.33203125" style="133" bestFit="1" customWidth="1"/>
    <col min="7432" max="7432" width="12.6640625" style="133" customWidth="1"/>
    <col min="7433" max="7434" width="12.5546875" style="133" customWidth="1"/>
    <col min="7435" max="7435" width="1.33203125" style="133" customWidth="1"/>
    <col min="7436" max="7436" width="15.88671875" style="133" customWidth="1"/>
    <col min="7437" max="7437" width="17.5546875" style="133" customWidth="1"/>
    <col min="7438" max="7438" width="5" style="133" customWidth="1"/>
    <col min="7439" max="7439" width="10.33203125" style="133" customWidth="1"/>
    <col min="7440" max="7440" width="12.44140625" style="133" customWidth="1"/>
    <col min="7441" max="7441" width="12.5546875" style="133" customWidth="1"/>
    <col min="7442" max="7442" width="1.88671875" style="133" customWidth="1"/>
    <col min="7443" max="7443" width="16.109375" style="133" customWidth="1"/>
    <col min="7444" max="7444" width="15.33203125" style="133" customWidth="1"/>
    <col min="7445" max="7445" width="4.5546875" style="133" customWidth="1"/>
    <col min="7446" max="7446" width="13.6640625" style="133" customWidth="1"/>
    <col min="7447" max="7447" width="11.44140625" style="133" customWidth="1"/>
    <col min="7448" max="7448" width="13" style="133" customWidth="1"/>
    <col min="7449" max="7449" width="11" style="133" customWidth="1"/>
    <col min="7450" max="7454" width="9.109375" style="133"/>
    <col min="7455" max="7455" width="9.6640625" style="133" customWidth="1"/>
    <col min="7456" max="7456" width="3.88671875" style="133" customWidth="1"/>
    <col min="7457" max="7457" width="11.33203125" style="133" customWidth="1"/>
    <col min="7458" max="7458" width="10.88671875" style="133" customWidth="1"/>
    <col min="7459" max="7467" width="9.109375" style="133"/>
    <col min="7468" max="7468" width="0" style="133" hidden="1" customWidth="1"/>
    <col min="7469" max="7469" width="13" style="133" customWidth="1"/>
    <col min="7470" max="7680" width="9.109375" style="133"/>
    <col min="7681" max="7681" width="15.109375" style="133" bestFit="1" customWidth="1"/>
    <col min="7682" max="7682" width="11.44140625" style="133" bestFit="1" customWidth="1"/>
    <col min="7683" max="7683" width="12.33203125" style="133" customWidth="1"/>
    <col min="7684" max="7684" width="2.33203125" style="133" customWidth="1"/>
    <col min="7685" max="7685" width="11.5546875" style="133" customWidth="1"/>
    <col min="7686" max="7686" width="16.44140625" style="133" bestFit="1" customWidth="1"/>
    <col min="7687" max="7687" width="14.33203125" style="133" bestFit="1" customWidth="1"/>
    <col min="7688" max="7688" width="12.6640625" style="133" customWidth="1"/>
    <col min="7689" max="7690" width="12.5546875" style="133" customWidth="1"/>
    <col min="7691" max="7691" width="1.33203125" style="133" customWidth="1"/>
    <col min="7692" max="7692" width="15.88671875" style="133" customWidth="1"/>
    <col min="7693" max="7693" width="17.5546875" style="133" customWidth="1"/>
    <col min="7694" max="7694" width="5" style="133" customWidth="1"/>
    <col min="7695" max="7695" width="10.33203125" style="133" customWidth="1"/>
    <col min="7696" max="7696" width="12.44140625" style="133" customWidth="1"/>
    <col min="7697" max="7697" width="12.5546875" style="133" customWidth="1"/>
    <col min="7698" max="7698" width="1.88671875" style="133" customWidth="1"/>
    <col min="7699" max="7699" width="16.109375" style="133" customWidth="1"/>
    <col min="7700" max="7700" width="15.33203125" style="133" customWidth="1"/>
    <col min="7701" max="7701" width="4.5546875" style="133" customWidth="1"/>
    <col min="7702" max="7702" width="13.6640625" style="133" customWidth="1"/>
    <col min="7703" max="7703" width="11.44140625" style="133" customWidth="1"/>
    <col min="7704" max="7704" width="13" style="133" customWidth="1"/>
    <col min="7705" max="7705" width="11" style="133" customWidth="1"/>
    <col min="7706" max="7710" width="9.109375" style="133"/>
    <col min="7711" max="7711" width="9.6640625" style="133" customWidth="1"/>
    <col min="7712" max="7712" width="3.88671875" style="133" customWidth="1"/>
    <col min="7713" max="7713" width="11.33203125" style="133" customWidth="1"/>
    <col min="7714" max="7714" width="10.88671875" style="133" customWidth="1"/>
    <col min="7715" max="7723" width="9.109375" style="133"/>
    <col min="7724" max="7724" width="0" style="133" hidden="1" customWidth="1"/>
    <col min="7725" max="7725" width="13" style="133" customWidth="1"/>
    <col min="7726" max="7936" width="9.109375" style="133"/>
    <col min="7937" max="7937" width="15.109375" style="133" bestFit="1" customWidth="1"/>
    <col min="7938" max="7938" width="11.44140625" style="133" bestFit="1" customWidth="1"/>
    <col min="7939" max="7939" width="12.33203125" style="133" customWidth="1"/>
    <col min="7940" max="7940" width="2.33203125" style="133" customWidth="1"/>
    <col min="7941" max="7941" width="11.5546875" style="133" customWidth="1"/>
    <col min="7942" max="7942" width="16.44140625" style="133" bestFit="1" customWidth="1"/>
    <col min="7943" max="7943" width="14.33203125" style="133" bestFit="1" customWidth="1"/>
    <col min="7944" max="7944" width="12.6640625" style="133" customWidth="1"/>
    <col min="7945" max="7946" width="12.5546875" style="133" customWidth="1"/>
    <col min="7947" max="7947" width="1.33203125" style="133" customWidth="1"/>
    <col min="7948" max="7948" width="15.88671875" style="133" customWidth="1"/>
    <col min="7949" max="7949" width="17.5546875" style="133" customWidth="1"/>
    <col min="7950" max="7950" width="5" style="133" customWidth="1"/>
    <col min="7951" max="7951" width="10.33203125" style="133" customWidth="1"/>
    <col min="7952" max="7952" width="12.44140625" style="133" customWidth="1"/>
    <col min="7953" max="7953" width="12.5546875" style="133" customWidth="1"/>
    <col min="7954" max="7954" width="1.88671875" style="133" customWidth="1"/>
    <col min="7955" max="7955" width="16.109375" style="133" customWidth="1"/>
    <col min="7956" max="7956" width="15.33203125" style="133" customWidth="1"/>
    <col min="7957" max="7957" width="4.5546875" style="133" customWidth="1"/>
    <col min="7958" max="7958" width="13.6640625" style="133" customWidth="1"/>
    <col min="7959" max="7959" width="11.44140625" style="133" customWidth="1"/>
    <col min="7960" max="7960" width="13" style="133" customWidth="1"/>
    <col min="7961" max="7961" width="11" style="133" customWidth="1"/>
    <col min="7962" max="7966" width="9.109375" style="133"/>
    <col min="7967" max="7967" width="9.6640625" style="133" customWidth="1"/>
    <col min="7968" max="7968" width="3.88671875" style="133" customWidth="1"/>
    <col min="7969" max="7969" width="11.33203125" style="133" customWidth="1"/>
    <col min="7970" max="7970" width="10.88671875" style="133" customWidth="1"/>
    <col min="7971" max="7979" width="9.109375" style="133"/>
    <col min="7980" max="7980" width="0" style="133" hidden="1" customWidth="1"/>
    <col min="7981" max="7981" width="13" style="133" customWidth="1"/>
    <col min="7982" max="8192" width="9.109375" style="133"/>
    <col min="8193" max="8193" width="15.109375" style="133" bestFit="1" customWidth="1"/>
    <col min="8194" max="8194" width="11.44140625" style="133" bestFit="1" customWidth="1"/>
    <col min="8195" max="8195" width="12.33203125" style="133" customWidth="1"/>
    <col min="8196" max="8196" width="2.33203125" style="133" customWidth="1"/>
    <col min="8197" max="8197" width="11.5546875" style="133" customWidth="1"/>
    <col min="8198" max="8198" width="16.44140625" style="133" bestFit="1" customWidth="1"/>
    <col min="8199" max="8199" width="14.33203125" style="133" bestFit="1" customWidth="1"/>
    <col min="8200" max="8200" width="12.6640625" style="133" customWidth="1"/>
    <col min="8201" max="8202" width="12.5546875" style="133" customWidth="1"/>
    <col min="8203" max="8203" width="1.33203125" style="133" customWidth="1"/>
    <col min="8204" max="8204" width="15.88671875" style="133" customWidth="1"/>
    <col min="8205" max="8205" width="17.5546875" style="133" customWidth="1"/>
    <col min="8206" max="8206" width="5" style="133" customWidth="1"/>
    <col min="8207" max="8207" width="10.33203125" style="133" customWidth="1"/>
    <col min="8208" max="8208" width="12.44140625" style="133" customWidth="1"/>
    <col min="8209" max="8209" width="12.5546875" style="133" customWidth="1"/>
    <col min="8210" max="8210" width="1.88671875" style="133" customWidth="1"/>
    <col min="8211" max="8211" width="16.109375" style="133" customWidth="1"/>
    <col min="8212" max="8212" width="15.33203125" style="133" customWidth="1"/>
    <col min="8213" max="8213" width="4.5546875" style="133" customWidth="1"/>
    <col min="8214" max="8214" width="13.6640625" style="133" customWidth="1"/>
    <col min="8215" max="8215" width="11.44140625" style="133" customWidth="1"/>
    <col min="8216" max="8216" width="13" style="133" customWidth="1"/>
    <col min="8217" max="8217" width="11" style="133" customWidth="1"/>
    <col min="8218" max="8222" width="9.109375" style="133"/>
    <col min="8223" max="8223" width="9.6640625" style="133" customWidth="1"/>
    <col min="8224" max="8224" width="3.88671875" style="133" customWidth="1"/>
    <col min="8225" max="8225" width="11.33203125" style="133" customWidth="1"/>
    <col min="8226" max="8226" width="10.88671875" style="133" customWidth="1"/>
    <col min="8227" max="8235" width="9.109375" style="133"/>
    <col min="8236" max="8236" width="0" style="133" hidden="1" customWidth="1"/>
    <col min="8237" max="8237" width="13" style="133" customWidth="1"/>
    <col min="8238" max="8448" width="9.109375" style="133"/>
    <col min="8449" max="8449" width="15.109375" style="133" bestFit="1" customWidth="1"/>
    <col min="8450" max="8450" width="11.44140625" style="133" bestFit="1" customWidth="1"/>
    <col min="8451" max="8451" width="12.33203125" style="133" customWidth="1"/>
    <col min="8452" max="8452" width="2.33203125" style="133" customWidth="1"/>
    <col min="8453" max="8453" width="11.5546875" style="133" customWidth="1"/>
    <col min="8454" max="8454" width="16.44140625" style="133" bestFit="1" customWidth="1"/>
    <col min="8455" max="8455" width="14.33203125" style="133" bestFit="1" customWidth="1"/>
    <col min="8456" max="8456" width="12.6640625" style="133" customWidth="1"/>
    <col min="8457" max="8458" width="12.5546875" style="133" customWidth="1"/>
    <col min="8459" max="8459" width="1.33203125" style="133" customWidth="1"/>
    <col min="8460" max="8460" width="15.88671875" style="133" customWidth="1"/>
    <col min="8461" max="8461" width="17.5546875" style="133" customWidth="1"/>
    <col min="8462" max="8462" width="5" style="133" customWidth="1"/>
    <col min="8463" max="8463" width="10.33203125" style="133" customWidth="1"/>
    <col min="8464" max="8464" width="12.44140625" style="133" customWidth="1"/>
    <col min="8465" max="8465" width="12.5546875" style="133" customWidth="1"/>
    <col min="8466" max="8466" width="1.88671875" style="133" customWidth="1"/>
    <col min="8467" max="8467" width="16.109375" style="133" customWidth="1"/>
    <col min="8468" max="8468" width="15.33203125" style="133" customWidth="1"/>
    <col min="8469" max="8469" width="4.5546875" style="133" customWidth="1"/>
    <col min="8470" max="8470" width="13.6640625" style="133" customWidth="1"/>
    <col min="8471" max="8471" width="11.44140625" style="133" customWidth="1"/>
    <col min="8472" max="8472" width="13" style="133" customWidth="1"/>
    <col min="8473" max="8473" width="11" style="133" customWidth="1"/>
    <col min="8474" max="8478" width="9.109375" style="133"/>
    <col min="8479" max="8479" width="9.6640625" style="133" customWidth="1"/>
    <col min="8480" max="8480" width="3.88671875" style="133" customWidth="1"/>
    <col min="8481" max="8481" width="11.33203125" style="133" customWidth="1"/>
    <col min="8482" max="8482" width="10.88671875" style="133" customWidth="1"/>
    <col min="8483" max="8491" width="9.109375" style="133"/>
    <col min="8492" max="8492" width="0" style="133" hidden="1" customWidth="1"/>
    <col min="8493" max="8493" width="13" style="133" customWidth="1"/>
    <col min="8494" max="8704" width="9.109375" style="133"/>
    <col min="8705" max="8705" width="15.109375" style="133" bestFit="1" customWidth="1"/>
    <col min="8706" max="8706" width="11.44140625" style="133" bestFit="1" customWidth="1"/>
    <col min="8707" max="8707" width="12.33203125" style="133" customWidth="1"/>
    <col min="8708" max="8708" width="2.33203125" style="133" customWidth="1"/>
    <col min="8709" max="8709" width="11.5546875" style="133" customWidth="1"/>
    <col min="8710" max="8710" width="16.44140625" style="133" bestFit="1" customWidth="1"/>
    <col min="8711" max="8711" width="14.33203125" style="133" bestFit="1" customWidth="1"/>
    <col min="8712" max="8712" width="12.6640625" style="133" customWidth="1"/>
    <col min="8713" max="8714" width="12.5546875" style="133" customWidth="1"/>
    <col min="8715" max="8715" width="1.33203125" style="133" customWidth="1"/>
    <col min="8716" max="8716" width="15.88671875" style="133" customWidth="1"/>
    <col min="8717" max="8717" width="17.5546875" style="133" customWidth="1"/>
    <col min="8718" max="8718" width="5" style="133" customWidth="1"/>
    <col min="8719" max="8719" width="10.33203125" style="133" customWidth="1"/>
    <col min="8720" max="8720" width="12.44140625" style="133" customWidth="1"/>
    <col min="8721" max="8721" width="12.5546875" style="133" customWidth="1"/>
    <col min="8722" max="8722" width="1.88671875" style="133" customWidth="1"/>
    <col min="8723" max="8723" width="16.109375" style="133" customWidth="1"/>
    <col min="8724" max="8724" width="15.33203125" style="133" customWidth="1"/>
    <col min="8725" max="8725" width="4.5546875" style="133" customWidth="1"/>
    <col min="8726" max="8726" width="13.6640625" style="133" customWidth="1"/>
    <col min="8727" max="8727" width="11.44140625" style="133" customWidth="1"/>
    <col min="8728" max="8728" width="13" style="133" customWidth="1"/>
    <col min="8729" max="8729" width="11" style="133" customWidth="1"/>
    <col min="8730" max="8734" width="9.109375" style="133"/>
    <col min="8735" max="8735" width="9.6640625" style="133" customWidth="1"/>
    <col min="8736" max="8736" width="3.88671875" style="133" customWidth="1"/>
    <col min="8737" max="8737" width="11.33203125" style="133" customWidth="1"/>
    <col min="8738" max="8738" width="10.88671875" style="133" customWidth="1"/>
    <col min="8739" max="8747" width="9.109375" style="133"/>
    <col min="8748" max="8748" width="0" style="133" hidden="1" customWidth="1"/>
    <col min="8749" max="8749" width="13" style="133" customWidth="1"/>
    <col min="8750" max="8960" width="9.109375" style="133"/>
    <col min="8961" max="8961" width="15.109375" style="133" bestFit="1" customWidth="1"/>
    <col min="8962" max="8962" width="11.44140625" style="133" bestFit="1" customWidth="1"/>
    <col min="8963" max="8963" width="12.33203125" style="133" customWidth="1"/>
    <col min="8964" max="8964" width="2.33203125" style="133" customWidth="1"/>
    <col min="8965" max="8965" width="11.5546875" style="133" customWidth="1"/>
    <col min="8966" max="8966" width="16.44140625" style="133" bestFit="1" customWidth="1"/>
    <col min="8967" max="8967" width="14.33203125" style="133" bestFit="1" customWidth="1"/>
    <col min="8968" max="8968" width="12.6640625" style="133" customWidth="1"/>
    <col min="8969" max="8970" width="12.5546875" style="133" customWidth="1"/>
    <col min="8971" max="8971" width="1.33203125" style="133" customWidth="1"/>
    <col min="8972" max="8972" width="15.88671875" style="133" customWidth="1"/>
    <col min="8973" max="8973" width="17.5546875" style="133" customWidth="1"/>
    <col min="8974" max="8974" width="5" style="133" customWidth="1"/>
    <col min="8975" max="8975" width="10.33203125" style="133" customWidth="1"/>
    <col min="8976" max="8976" width="12.44140625" style="133" customWidth="1"/>
    <col min="8977" max="8977" width="12.5546875" style="133" customWidth="1"/>
    <col min="8978" max="8978" width="1.88671875" style="133" customWidth="1"/>
    <col min="8979" max="8979" width="16.109375" style="133" customWidth="1"/>
    <col min="8980" max="8980" width="15.33203125" style="133" customWidth="1"/>
    <col min="8981" max="8981" width="4.5546875" style="133" customWidth="1"/>
    <col min="8982" max="8982" width="13.6640625" style="133" customWidth="1"/>
    <col min="8983" max="8983" width="11.44140625" style="133" customWidth="1"/>
    <col min="8984" max="8984" width="13" style="133" customWidth="1"/>
    <col min="8985" max="8985" width="11" style="133" customWidth="1"/>
    <col min="8986" max="8990" width="9.109375" style="133"/>
    <col min="8991" max="8991" width="9.6640625" style="133" customWidth="1"/>
    <col min="8992" max="8992" width="3.88671875" style="133" customWidth="1"/>
    <col min="8993" max="8993" width="11.33203125" style="133" customWidth="1"/>
    <col min="8994" max="8994" width="10.88671875" style="133" customWidth="1"/>
    <col min="8995" max="9003" width="9.109375" style="133"/>
    <col min="9004" max="9004" width="0" style="133" hidden="1" customWidth="1"/>
    <col min="9005" max="9005" width="13" style="133" customWidth="1"/>
    <col min="9006" max="9216" width="9.109375" style="133"/>
    <col min="9217" max="9217" width="15.109375" style="133" bestFit="1" customWidth="1"/>
    <col min="9218" max="9218" width="11.44140625" style="133" bestFit="1" customWidth="1"/>
    <col min="9219" max="9219" width="12.33203125" style="133" customWidth="1"/>
    <col min="9220" max="9220" width="2.33203125" style="133" customWidth="1"/>
    <col min="9221" max="9221" width="11.5546875" style="133" customWidth="1"/>
    <col min="9222" max="9222" width="16.44140625" style="133" bestFit="1" customWidth="1"/>
    <col min="9223" max="9223" width="14.33203125" style="133" bestFit="1" customWidth="1"/>
    <col min="9224" max="9224" width="12.6640625" style="133" customWidth="1"/>
    <col min="9225" max="9226" width="12.5546875" style="133" customWidth="1"/>
    <col min="9227" max="9227" width="1.33203125" style="133" customWidth="1"/>
    <col min="9228" max="9228" width="15.88671875" style="133" customWidth="1"/>
    <col min="9229" max="9229" width="17.5546875" style="133" customWidth="1"/>
    <col min="9230" max="9230" width="5" style="133" customWidth="1"/>
    <col min="9231" max="9231" width="10.33203125" style="133" customWidth="1"/>
    <col min="9232" max="9232" width="12.44140625" style="133" customWidth="1"/>
    <col min="9233" max="9233" width="12.5546875" style="133" customWidth="1"/>
    <col min="9234" max="9234" width="1.88671875" style="133" customWidth="1"/>
    <col min="9235" max="9235" width="16.109375" style="133" customWidth="1"/>
    <col min="9236" max="9236" width="15.33203125" style="133" customWidth="1"/>
    <col min="9237" max="9237" width="4.5546875" style="133" customWidth="1"/>
    <col min="9238" max="9238" width="13.6640625" style="133" customWidth="1"/>
    <col min="9239" max="9239" width="11.44140625" style="133" customWidth="1"/>
    <col min="9240" max="9240" width="13" style="133" customWidth="1"/>
    <col min="9241" max="9241" width="11" style="133" customWidth="1"/>
    <col min="9242" max="9246" width="9.109375" style="133"/>
    <col min="9247" max="9247" width="9.6640625" style="133" customWidth="1"/>
    <col min="9248" max="9248" width="3.88671875" style="133" customWidth="1"/>
    <col min="9249" max="9249" width="11.33203125" style="133" customWidth="1"/>
    <col min="9250" max="9250" width="10.88671875" style="133" customWidth="1"/>
    <col min="9251" max="9259" width="9.109375" style="133"/>
    <col min="9260" max="9260" width="0" style="133" hidden="1" customWidth="1"/>
    <col min="9261" max="9261" width="13" style="133" customWidth="1"/>
    <col min="9262" max="9472" width="9.109375" style="133"/>
    <col min="9473" max="9473" width="15.109375" style="133" bestFit="1" customWidth="1"/>
    <col min="9474" max="9474" width="11.44140625" style="133" bestFit="1" customWidth="1"/>
    <col min="9475" max="9475" width="12.33203125" style="133" customWidth="1"/>
    <col min="9476" max="9476" width="2.33203125" style="133" customWidth="1"/>
    <col min="9477" max="9477" width="11.5546875" style="133" customWidth="1"/>
    <col min="9478" max="9478" width="16.44140625" style="133" bestFit="1" customWidth="1"/>
    <col min="9479" max="9479" width="14.33203125" style="133" bestFit="1" customWidth="1"/>
    <col min="9480" max="9480" width="12.6640625" style="133" customWidth="1"/>
    <col min="9481" max="9482" width="12.5546875" style="133" customWidth="1"/>
    <col min="9483" max="9483" width="1.33203125" style="133" customWidth="1"/>
    <col min="9484" max="9484" width="15.88671875" style="133" customWidth="1"/>
    <col min="9485" max="9485" width="17.5546875" style="133" customWidth="1"/>
    <col min="9486" max="9486" width="5" style="133" customWidth="1"/>
    <col min="9487" max="9487" width="10.33203125" style="133" customWidth="1"/>
    <col min="9488" max="9488" width="12.44140625" style="133" customWidth="1"/>
    <col min="9489" max="9489" width="12.5546875" style="133" customWidth="1"/>
    <col min="9490" max="9490" width="1.88671875" style="133" customWidth="1"/>
    <col min="9491" max="9491" width="16.109375" style="133" customWidth="1"/>
    <col min="9492" max="9492" width="15.33203125" style="133" customWidth="1"/>
    <col min="9493" max="9493" width="4.5546875" style="133" customWidth="1"/>
    <col min="9494" max="9494" width="13.6640625" style="133" customWidth="1"/>
    <col min="9495" max="9495" width="11.44140625" style="133" customWidth="1"/>
    <col min="9496" max="9496" width="13" style="133" customWidth="1"/>
    <col min="9497" max="9497" width="11" style="133" customWidth="1"/>
    <col min="9498" max="9502" width="9.109375" style="133"/>
    <col min="9503" max="9503" width="9.6640625" style="133" customWidth="1"/>
    <col min="9504" max="9504" width="3.88671875" style="133" customWidth="1"/>
    <col min="9505" max="9505" width="11.33203125" style="133" customWidth="1"/>
    <col min="9506" max="9506" width="10.88671875" style="133" customWidth="1"/>
    <col min="9507" max="9515" width="9.109375" style="133"/>
    <col min="9516" max="9516" width="0" style="133" hidden="1" customWidth="1"/>
    <col min="9517" max="9517" width="13" style="133" customWidth="1"/>
    <col min="9518" max="9728" width="9.109375" style="133"/>
    <col min="9729" max="9729" width="15.109375" style="133" bestFit="1" customWidth="1"/>
    <col min="9730" max="9730" width="11.44140625" style="133" bestFit="1" customWidth="1"/>
    <col min="9731" max="9731" width="12.33203125" style="133" customWidth="1"/>
    <col min="9732" max="9732" width="2.33203125" style="133" customWidth="1"/>
    <col min="9733" max="9733" width="11.5546875" style="133" customWidth="1"/>
    <col min="9734" max="9734" width="16.44140625" style="133" bestFit="1" customWidth="1"/>
    <col min="9735" max="9735" width="14.33203125" style="133" bestFit="1" customWidth="1"/>
    <col min="9736" max="9736" width="12.6640625" style="133" customWidth="1"/>
    <col min="9737" max="9738" width="12.5546875" style="133" customWidth="1"/>
    <col min="9739" max="9739" width="1.33203125" style="133" customWidth="1"/>
    <col min="9740" max="9740" width="15.88671875" style="133" customWidth="1"/>
    <col min="9741" max="9741" width="17.5546875" style="133" customWidth="1"/>
    <col min="9742" max="9742" width="5" style="133" customWidth="1"/>
    <col min="9743" max="9743" width="10.33203125" style="133" customWidth="1"/>
    <col min="9744" max="9744" width="12.44140625" style="133" customWidth="1"/>
    <col min="9745" max="9745" width="12.5546875" style="133" customWidth="1"/>
    <col min="9746" max="9746" width="1.88671875" style="133" customWidth="1"/>
    <col min="9747" max="9747" width="16.109375" style="133" customWidth="1"/>
    <col min="9748" max="9748" width="15.33203125" style="133" customWidth="1"/>
    <col min="9749" max="9749" width="4.5546875" style="133" customWidth="1"/>
    <col min="9750" max="9750" width="13.6640625" style="133" customWidth="1"/>
    <col min="9751" max="9751" width="11.44140625" style="133" customWidth="1"/>
    <col min="9752" max="9752" width="13" style="133" customWidth="1"/>
    <col min="9753" max="9753" width="11" style="133" customWidth="1"/>
    <col min="9754" max="9758" width="9.109375" style="133"/>
    <col min="9759" max="9759" width="9.6640625" style="133" customWidth="1"/>
    <col min="9760" max="9760" width="3.88671875" style="133" customWidth="1"/>
    <col min="9761" max="9761" width="11.33203125" style="133" customWidth="1"/>
    <col min="9762" max="9762" width="10.88671875" style="133" customWidth="1"/>
    <col min="9763" max="9771" width="9.109375" style="133"/>
    <col min="9772" max="9772" width="0" style="133" hidden="1" customWidth="1"/>
    <col min="9773" max="9773" width="13" style="133" customWidth="1"/>
    <col min="9774" max="9984" width="9.109375" style="133"/>
    <col min="9985" max="9985" width="15.109375" style="133" bestFit="1" customWidth="1"/>
    <col min="9986" max="9986" width="11.44140625" style="133" bestFit="1" customWidth="1"/>
    <col min="9987" max="9987" width="12.33203125" style="133" customWidth="1"/>
    <col min="9988" max="9988" width="2.33203125" style="133" customWidth="1"/>
    <col min="9989" max="9989" width="11.5546875" style="133" customWidth="1"/>
    <col min="9990" max="9990" width="16.44140625" style="133" bestFit="1" customWidth="1"/>
    <col min="9991" max="9991" width="14.33203125" style="133" bestFit="1" customWidth="1"/>
    <col min="9992" max="9992" width="12.6640625" style="133" customWidth="1"/>
    <col min="9993" max="9994" width="12.5546875" style="133" customWidth="1"/>
    <col min="9995" max="9995" width="1.33203125" style="133" customWidth="1"/>
    <col min="9996" max="9996" width="15.88671875" style="133" customWidth="1"/>
    <col min="9997" max="9997" width="17.5546875" style="133" customWidth="1"/>
    <col min="9998" max="9998" width="5" style="133" customWidth="1"/>
    <col min="9999" max="9999" width="10.33203125" style="133" customWidth="1"/>
    <col min="10000" max="10000" width="12.44140625" style="133" customWidth="1"/>
    <col min="10001" max="10001" width="12.5546875" style="133" customWidth="1"/>
    <col min="10002" max="10002" width="1.88671875" style="133" customWidth="1"/>
    <col min="10003" max="10003" width="16.109375" style="133" customWidth="1"/>
    <col min="10004" max="10004" width="15.33203125" style="133" customWidth="1"/>
    <col min="10005" max="10005" width="4.5546875" style="133" customWidth="1"/>
    <col min="10006" max="10006" width="13.6640625" style="133" customWidth="1"/>
    <col min="10007" max="10007" width="11.44140625" style="133" customWidth="1"/>
    <col min="10008" max="10008" width="13" style="133" customWidth="1"/>
    <col min="10009" max="10009" width="11" style="133" customWidth="1"/>
    <col min="10010" max="10014" width="9.109375" style="133"/>
    <col min="10015" max="10015" width="9.6640625" style="133" customWidth="1"/>
    <col min="10016" max="10016" width="3.88671875" style="133" customWidth="1"/>
    <col min="10017" max="10017" width="11.33203125" style="133" customWidth="1"/>
    <col min="10018" max="10018" width="10.88671875" style="133" customWidth="1"/>
    <col min="10019" max="10027" width="9.109375" style="133"/>
    <col min="10028" max="10028" width="0" style="133" hidden="1" customWidth="1"/>
    <col min="10029" max="10029" width="13" style="133" customWidth="1"/>
    <col min="10030" max="10240" width="9.109375" style="133"/>
    <col min="10241" max="10241" width="15.109375" style="133" bestFit="1" customWidth="1"/>
    <col min="10242" max="10242" width="11.44140625" style="133" bestFit="1" customWidth="1"/>
    <col min="10243" max="10243" width="12.33203125" style="133" customWidth="1"/>
    <col min="10244" max="10244" width="2.33203125" style="133" customWidth="1"/>
    <col min="10245" max="10245" width="11.5546875" style="133" customWidth="1"/>
    <col min="10246" max="10246" width="16.44140625" style="133" bestFit="1" customWidth="1"/>
    <col min="10247" max="10247" width="14.33203125" style="133" bestFit="1" customWidth="1"/>
    <col min="10248" max="10248" width="12.6640625" style="133" customWidth="1"/>
    <col min="10249" max="10250" width="12.5546875" style="133" customWidth="1"/>
    <col min="10251" max="10251" width="1.33203125" style="133" customWidth="1"/>
    <col min="10252" max="10252" width="15.88671875" style="133" customWidth="1"/>
    <col min="10253" max="10253" width="17.5546875" style="133" customWidth="1"/>
    <col min="10254" max="10254" width="5" style="133" customWidth="1"/>
    <col min="10255" max="10255" width="10.33203125" style="133" customWidth="1"/>
    <col min="10256" max="10256" width="12.44140625" style="133" customWidth="1"/>
    <col min="10257" max="10257" width="12.5546875" style="133" customWidth="1"/>
    <col min="10258" max="10258" width="1.88671875" style="133" customWidth="1"/>
    <col min="10259" max="10259" width="16.109375" style="133" customWidth="1"/>
    <col min="10260" max="10260" width="15.33203125" style="133" customWidth="1"/>
    <col min="10261" max="10261" width="4.5546875" style="133" customWidth="1"/>
    <col min="10262" max="10262" width="13.6640625" style="133" customWidth="1"/>
    <col min="10263" max="10263" width="11.44140625" style="133" customWidth="1"/>
    <col min="10264" max="10264" width="13" style="133" customWidth="1"/>
    <col min="10265" max="10265" width="11" style="133" customWidth="1"/>
    <col min="10266" max="10270" width="9.109375" style="133"/>
    <col min="10271" max="10271" width="9.6640625" style="133" customWidth="1"/>
    <col min="10272" max="10272" width="3.88671875" style="133" customWidth="1"/>
    <col min="10273" max="10273" width="11.33203125" style="133" customWidth="1"/>
    <col min="10274" max="10274" width="10.88671875" style="133" customWidth="1"/>
    <col min="10275" max="10283" width="9.109375" style="133"/>
    <col min="10284" max="10284" width="0" style="133" hidden="1" customWidth="1"/>
    <col min="10285" max="10285" width="13" style="133" customWidth="1"/>
    <col min="10286" max="10496" width="9.109375" style="133"/>
    <col min="10497" max="10497" width="15.109375" style="133" bestFit="1" customWidth="1"/>
    <col min="10498" max="10498" width="11.44140625" style="133" bestFit="1" customWidth="1"/>
    <col min="10499" max="10499" width="12.33203125" style="133" customWidth="1"/>
    <col min="10500" max="10500" width="2.33203125" style="133" customWidth="1"/>
    <col min="10501" max="10501" width="11.5546875" style="133" customWidth="1"/>
    <col min="10502" max="10502" width="16.44140625" style="133" bestFit="1" customWidth="1"/>
    <col min="10503" max="10503" width="14.33203125" style="133" bestFit="1" customWidth="1"/>
    <col min="10504" max="10504" width="12.6640625" style="133" customWidth="1"/>
    <col min="10505" max="10506" width="12.5546875" style="133" customWidth="1"/>
    <col min="10507" max="10507" width="1.33203125" style="133" customWidth="1"/>
    <col min="10508" max="10508" width="15.88671875" style="133" customWidth="1"/>
    <col min="10509" max="10509" width="17.5546875" style="133" customWidth="1"/>
    <col min="10510" max="10510" width="5" style="133" customWidth="1"/>
    <col min="10511" max="10511" width="10.33203125" style="133" customWidth="1"/>
    <col min="10512" max="10512" width="12.44140625" style="133" customWidth="1"/>
    <col min="10513" max="10513" width="12.5546875" style="133" customWidth="1"/>
    <col min="10514" max="10514" width="1.88671875" style="133" customWidth="1"/>
    <col min="10515" max="10515" width="16.109375" style="133" customWidth="1"/>
    <col min="10516" max="10516" width="15.33203125" style="133" customWidth="1"/>
    <col min="10517" max="10517" width="4.5546875" style="133" customWidth="1"/>
    <col min="10518" max="10518" width="13.6640625" style="133" customWidth="1"/>
    <col min="10519" max="10519" width="11.44140625" style="133" customWidth="1"/>
    <col min="10520" max="10520" width="13" style="133" customWidth="1"/>
    <col min="10521" max="10521" width="11" style="133" customWidth="1"/>
    <col min="10522" max="10526" width="9.109375" style="133"/>
    <col min="10527" max="10527" width="9.6640625" style="133" customWidth="1"/>
    <col min="10528" max="10528" width="3.88671875" style="133" customWidth="1"/>
    <col min="10529" max="10529" width="11.33203125" style="133" customWidth="1"/>
    <col min="10530" max="10530" width="10.88671875" style="133" customWidth="1"/>
    <col min="10531" max="10539" width="9.109375" style="133"/>
    <col min="10540" max="10540" width="0" style="133" hidden="1" customWidth="1"/>
    <col min="10541" max="10541" width="13" style="133" customWidth="1"/>
    <col min="10542" max="10752" width="9.109375" style="133"/>
    <col min="10753" max="10753" width="15.109375" style="133" bestFit="1" customWidth="1"/>
    <col min="10754" max="10754" width="11.44140625" style="133" bestFit="1" customWidth="1"/>
    <col min="10755" max="10755" width="12.33203125" style="133" customWidth="1"/>
    <col min="10756" max="10756" width="2.33203125" style="133" customWidth="1"/>
    <col min="10757" max="10757" width="11.5546875" style="133" customWidth="1"/>
    <col min="10758" max="10758" width="16.44140625" style="133" bestFit="1" customWidth="1"/>
    <col min="10759" max="10759" width="14.33203125" style="133" bestFit="1" customWidth="1"/>
    <col min="10760" max="10760" width="12.6640625" style="133" customWidth="1"/>
    <col min="10761" max="10762" width="12.5546875" style="133" customWidth="1"/>
    <col min="10763" max="10763" width="1.33203125" style="133" customWidth="1"/>
    <col min="10764" max="10764" width="15.88671875" style="133" customWidth="1"/>
    <col min="10765" max="10765" width="17.5546875" style="133" customWidth="1"/>
    <col min="10766" max="10766" width="5" style="133" customWidth="1"/>
    <col min="10767" max="10767" width="10.33203125" style="133" customWidth="1"/>
    <col min="10768" max="10768" width="12.44140625" style="133" customWidth="1"/>
    <col min="10769" max="10769" width="12.5546875" style="133" customWidth="1"/>
    <col min="10770" max="10770" width="1.88671875" style="133" customWidth="1"/>
    <col min="10771" max="10771" width="16.109375" style="133" customWidth="1"/>
    <col min="10772" max="10772" width="15.33203125" style="133" customWidth="1"/>
    <col min="10773" max="10773" width="4.5546875" style="133" customWidth="1"/>
    <col min="10774" max="10774" width="13.6640625" style="133" customWidth="1"/>
    <col min="10775" max="10775" width="11.44140625" style="133" customWidth="1"/>
    <col min="10776" max="10776" width="13" style="133" customWidth="1"/>
    <col min="10777" max="10777" width="11" style="133" customWidth="1"/>
    <col min="10778" max="10782" width="9.109375" style="133"/>
    <col min="10783" max="10783" width="9.6640625" style="133" customWidth="1"/>
    <col min="10784" max="10784" width="3.88671875" style="133" customWidth="1"/>
    <col min="10785" max="10785" width="11.33203125" style="133" customWidth="1"/>
    <col min="10786" max="10786" width="10.88671875" style="133" customWidth="1"/>
    <col min="10787" max="10795" width="9.109375" style="133"/>
    <col min="10796" max="10796" width="0" style="133" hidden="1" customWidth="1"/>
    <col min="10797" max="10797" width="13" style="133" customWidth="1"/>
    <col min="10798" max="11008" width="9.109375" style="133"/>
    <col min="11009" max="11009" width="15.109375" style="133" bestFit="1" customWidth="1"/>
    <col min="11010" max="11010" width="11.44140625" style="133" bestFit="1" customWidth="1"/>
    <col min="11011" max="11011" width="12.33203125" style="133" customWidth="1"/>
    <col min="11012" max="11012" width="2.33203125" style="133" customWidth="1"/>
    <col min="11013" max="11013" width="11.5546875" style="133" customWidth="1"/>
    <col min="11014" max="11014" width="16.44140625" style="133" bestFit="1" customWidth="1"/>
    <col min="11015" max="11015" width="14.33203125" style="133" bestFit="1" customWidth="1"/>
    <col min="11016" max="11016" width="12.6640625" style="133" customWidth="1"/>
    <col min="11017" max="11018" width="12.5546875" style="133" customWidth="1"/>
    <col min="11019" max="11019" width="1.33203125" style="133" customWidth="1"/>
    <col min="11020" max="11020" width="15.88671875" style="133" customWidth="1"/>
    <col min="11021" max="11021" width="17.5546875" style="133" customWidth="1"/>
    <col min="11022" max="11022" width="5" style="133" customWidth="1"/>
    <col min="11023" max="11023" width="10.33203125" style="133" customWidth="1"/>
    <col min="11024" max="11024" width="12.44140625" style="133" customWidth="1"/>
    <col min="11025" max="11025" width="12.5546875" style="133" customWidth="1"/>
    <col min="11026" max="11026" width="1.88671875" style="133" customWidth="1"/>
    <col min="11027" max="11027" width="16.109375" style="133" customWidth="1"/>
    <col min="11028" max="11028" width="15.33203125" style="133" customWidth="1"/>
    <col min="11029" max="11029" width="4.5546875" style="133" customWidth="1"/>
    <col min="11030" max="11030" width="13.6640625" style="133" customWidth="1"/>
    <col min="11031" max="11031" width="11.44140625" style="133" customWidth="1"/>
    <col min="11032" max="11032" width="13" style="133" customWidth="1"/>
    <col min="11033" max="11033" width="11" style="133" customWidth="1"/>
    <col min="11034" max="11038" width="9.109375" style="133"/>
    <col min="11039" max="11039" width="9.6640625" style="133" customWidth="1"/>
    <col min="11040" max="11040" width="3.88671875" style="133" customWidth="1"/>
    <col min="11041" max="11041" width="11.33203125" style="133" customWidth="1"/>
    <col min="11042" max="11042" width="10.88671875" style="133" customWidth="1"/>
    <col min="11043" max="11051" width="9.109375" style="133"/>
    <col min="11052" max="11052" width="0" style="133" hidden="1" customWidth="1"/>
    <col min="11053" max="11053" width="13" style="133" customWidth="1"/>
    <col min="11054" max="11264" width="9.109375" style="133"/>
    <col min="11265" max="11265" width="15.109375" style="133" bestFit="1" customWidth="1"/>
    <col min="11266" max="11266" width="11.44140625" style="133" bestFit="1" customWidth="1"/>
    <col min="11267" max="11267" width="12.33203125" style="133" customWidth="1"/>
    <col min="11268" max="11268" width="2.33203125" style="133" customWidth="1"/>
    <col min="11269" max="11269" width="11.5546875" style="133" customWidth="1"/>
    <col min="11270" max="11270" width="16.44140625" style="133" bestFit="1" customWidth="1"/>
    <col min="11271" max="11271" width="14.33203125" style="133" bestFit="1" customWidth="1"/>
    <col min="11272" max="11272" width="12.6640625" style="133" customWidth="1"/>
    <col min="11273" max="11274" width="12.5546875" style="133" customWidth="1"/>
    <col min="11275" max="11275" width="1.33203125" style="133" customWidth="1"/>
    <col min="11276" max="11276" width="15.88671875" style="133" customWidth="1"/>
    <col min="11277" max="11277" width="17.5546875" style="133" customWidth="1"/>
    <col min="11278" max="11278" width="5" style="133" customWidth="1"/>
    <col min="11279" max="11279" width="10.33203125" style="133" customWidth="1"/>
    <col min="11280" max="11280" width="12.44140625" style="133" customWidth="1"/>
    <col min="11281" max="11281" width="12.5546875" style="133" customWidth="1"/>
    <col min="11282" max="11282" width="1.88671875" style="133" customWidth="1"/>
    <col min="11283" max="11283" width="16.109375" style="133" customWidth="1"/>
    <col min="11284" max="11284" width="15.33203125" style="133" customWidth="1"/>
    <col min="11285" max="11285" width="4.5546875" style="133" customWidth="1"/>
    <col min="11286" max="11286" width="13.6640625" style="133" customWidth="1"/>
    <col min="11287" max="11287" width="11.44140625" style="133" customWidth="1"/>
    <col min="11288" max="11288" width="13" style="133" customWidth="1"/>
    <col min="11289" max="11289" width="11" style="133" customWidth="1"/>
    <col min="11290" max="11294" width="9.109375" style="133"/>
    <col min="11295" max="11295" width="9.6640625" style="133" customWidth="1"/>
    <col min="11296" max="11296" width="3.88671875" style="133" customWidth="1"/>
    <col min="11297" max="11297" width="11.33203125" style="133" customWidth="1"/>
    <col min="11298" max="11298" width="10.88671875" style="133" customWidth="1"/>
    <col min="11299" max="11307" width="9.109375" style="133"/>
    <col min="11308" max="11308" width="0" style="133" hidden="1" customWidth="1"/>
    <col min="11309" max="11309" width="13" style="133" customWidth="1"/>
    <col min="11310" max="11520" width="9.109375" style="133"/>
    <col min="11521" max="11521" width="15.109375" style="133" bestFit="1" customWidth="1"/>
    <col min="11522" max="11522" width="11.44140625" style="133" bestFit="1" customWidth="1"/>
    <col min="11523" max="11523" width="12.33203125" style="133" customWidth="1"/>
    <col min="11524" max="11524" width="2.33203125" style="133" customWidth="1"/>
    <col min="11525" max="11525" width="11.5546875" style="133" customWidth="1"/>
    <col min="11526" max="11526" width="16.44140625" style="133" bestFit="1" customWidth="1"/>
    <col min="11527" max="11527" width="14.33203125" style="133" bestFit="1" customWidth="1"/>
    <col min="11528" max="11528" width="12.6640625" style="133" customWidth="1"/>
    <col min="11529" max="11530" width="12.5546875" style="133" customWidth="1"/>
    <col min="11531" max="11531" width="1.33203125" style="133" customWidth="1"/>
    <col min="11532" max="11532" width="15.88671875" style="133" customWidth="1"/>
    <col min="11533" max="11533" width="17.5546875" style="133" customWidth="1"/>
    <col min="11534" max="11534" width="5" style="133" customWidth="1"/>
    <col min="11535" max="11535" width="10.33203125" style="133" customWidth="1"/>
    <col min="11536" max="11536" width="12.44140625" style="133" customWidth="1"/>
    <col min="11537" max="11537" width="12.5546875" style="133" customWidth="1"/>
    <col min="11538" max="11538" width="1.88671875" style="133" customWidth="1"/>
    <col min="11539" max="11539" width="16.109375" style="133" customWidth="1"/>
    <col min="11540" max="11540" width="15.33203125" style="133" customWidth="1"/>
    <col min="11541" max="11541" width="4.5546875" style="133" customWidth="1"/>
    <col min="11542" max="11542" width="13.6640625" style="133" customWidth="1"/>
    <col min="11543" max="11543" width="11.44140625" style="133" customWidth="1"/>
    <col min="11544" max="11544" width="13" style="133" customWidth="1"/>
    <col min="11545" max="11545" width="11" style="133" customWidth="1"/>
    <col min="11546" max="11550" width="9.109375" style="133"/>
    <col min="11551" max="11551" width="9.6640625" style="133" customWidth="1"/>
    <col min="11552" max="11552" width="3.88671875" style="133" customWidth="1"/>
    <col min="11553" max="11553" width="11.33203125" style="133" customWidth="1"/>
    <col min="11554" max="11554" width="10.88671875" style="133" customWidth="1"/>
    <col min="11555" max="11563" width="9.109375" style="133"/>
    <col min="11564" max="11564" width="0" style="133" hidden="1" customWidth="1"/>
    <col min="11565" max="11565" width="13" style="133" customWidth="1"/>
    <col min="11566" max="11776" width="9.109375" style="133"/>
    <col min="11777" max="11777" width="15.109375" style="133" bestFit="1" customWidth="1"/>
    <col min="11778" max="11778" width="11.44140625" style="133" bestFit="1" customWidth="1"/>
    <col min="11779" max="11779" width="12.33203125" style="133" customWidth="1"/>
    <col min="11780" max="11780" width="2.33203125" style="133" customWidth="1"/>
    <col min="11781" max="11781" width="11.5546875" style="133" customWidth="1"/>
    <col min="11782" max="11782" width="16.44140625" style="133" bestFit="1" customWidth="1"/>
    <col min="11783" max="11783" width="14.33203125" style="133" bestFit="1" customWidth="1"/>
    <col min="11784" max="11784" width="12.6640625" style="133" customWidth="1"/>
    <col min="11785" max="11786" width="12.5546875" style="133" customWidth="1"/>
    <col min="11787" max="11787" width="1.33203125" style="133" customWidth="1"/>
    <col min="11788" max="11788" width="15.88671875" style="133" customWidth="1"/>
    <col min="11789" max="11789" width="17.5546875" style="133" customWidth="1"/>
    <col min="11790" max="11790" width="5" style="133" customWidth="1"/>
    <col min="11791" max="11791" width="10.33203125" style="133" customWidth="1"/>
    <col min="11792" max="11792" width="12.44140625" style="133" customWidth="1"/>
    <col min="11793" max="11793" width="12.5546875" style="133" customWidth="1"/>
    <col min="11794" max="11794" width="1.88671875" style="133" customWidth="1"/>
    <col min="11795" max="11795" width="16.109375" style="133" customWidth="1"/>
    <col min="11796" max="11796" width="15.33203125" style="133" customWidth="1"/>
    <col min="11797" max="11797" width="4.5546875" style="133" customWidth="1"/>
    <col min="11798" max="11798" width="13.6640625" style="133" customWidth="1"/>
    <col min="11799" max="11799" width="11.44140625" style="133" customWidth="1"/>
    <col min="11800" max="11800" width="13" style="133" customWidth="1"/>
    <col min="11801" max="11801" width="11" style="133" customWidth="1"/>
    <col min="11802" max="11806" width="9.109375" style="133"/>
    <col min="11807" max="11807" width="9.6640625" style="133" customWidth="1"/>
    <col min="11808" max="11808" width="3.88671875" style="133" customWidth="1"/>
    <col min="11809" max="11809" width="11.33203125" style="133" customWidth="1"/>
    <col min="11810" max="11810" width="10.88671875" style="133" customWidth="1"/>
    <col min="11811" max="11819" width="9.109375" style="133"/>
    <col min="11820" max="11820" width="0" style="133" hidden="1" customWidth="1"/>
    <col min="11821" max="11821" width="13" style="133" customWidth="1"/>
    <col min="11822" max="12032" width="9.109375" style="133"/>
    <col min="12033" max="12033" width="15.109375" style="133" bestFit="1" customWidth="1"/>
    <col min="12034" max="12034" width="11.44140625" style="133" bestFit="1" customWidth="1"/>
    <col min="12035" max="12035" width="12.33203125" style="133" customWidth="1"/>
    <col min="12036" max="12036" width="2.33203125" style="133" customWidth="1"/>
    <col min="12037" max="12037" width="11.5546875" style="133" customWidth="1"/>
    <col min="12038" max="12038" width="16.44140625" style="133" bestFit="1" customWidth="1"/>
    <col min="12039" max="12039" width="14.33203125" style="133" bestFit="1" customWidth="1"/>
    <col min="12040" max="12040" width="12.6640625" style="133" customWidth="1"/>
    <col min="12041" max="12042" width="12.5546875" style="133" customWidth="1"/>
    <col min="12043" max="12043" width="1.33203125" style="133" customWidth="1"/>
    <col min="12044" max="12044" width="15.88671875" style="133" customWidth="1"/>
    <col min="12045" max="12045" width="17.5546875" style="133" customWidth="1"/>
    <col min="12046" max="12046" width="5" style="133" customWidth="1"/>
    <col min="12047" max="12047" width="10.33203125" style="133" customWidth="1"/>
    <col min="12048" max="12048" width="12.44140625" style="133" customWidth="1"/>
    <col min="12049" max="12049" width="12.5546875" style="133" customWidth="1"/>
    <col min="12050" max="12050" width="1.88671875" style="133" customWidth="1"/>
    <col min="12051" max="12051" width="16.109375" style="133" customWidth="1"/>
    <col min="12052" max="12052" width="15.33203125" style="133" customWidth="1"/>
    <col min="12053" max="12053" width="4.5546875" style="133" customWidth="1"/>
    <col min="12054" max="12054" width="13.6640625" style="133" customWidth="1"/>
    <col min="12055" max="12055" width="11.44140625" style="133" customWidth="1"/>
    <col min="12056" max="12056" width="13" style="133" customWidth="1"/>
    <col min="12057" max="12057" width="11" style="133" customWidth="1"/>
    <col min="12058" max="12062" width="9.109375" style="133"/>
    <col min="12063" max="12063" width="9.6640625" style="133" customWidth="1"/>
    <col min="12064" max="12064" width="3.88671875" style="133" customWidth="1"/>
    <col min="12065" max="12065" width="11.33203125" style="133" customWidth="1"/>
    <col min="12066" max="12066" width="10.88671875" style="133" customWidth="1"/>
    <col min="12067" max="12075" width="9.109375" style="133"/>
    <col min="12076" max="12076" width="0" style="133" hidden="1" customWidth="1"/>
    <col min="12077" max="12077" width="13" style="133" customWidth="1"/>
    <col min="12078" max="12288" width="9.109375" style="133"/>
    <col min="12289" max="12289" width="15.109375" style="133" bestFit="1" customWidth="1"/>
    <col min="12290" max="12290" width="11.44140625" style="133" bestFit="1" customWidth="1"/>
    <col min="12291" max="12291" width="12.33203125" style="133" customWidth="1"/>
    <col min="12292" max="12292" width="2.33203125" style="133" customWidth="1"/>
    <col min="12293" max="12293" width="11.5546875" style="133" customWidth="1"/>
    <col min="12294" max="12294" width="16.44140625" style="133" bestFit="1" customWidth="1"/>
    <col min="12295" max="12295" width="14.33203125" style="133" bestFit="1" customWidth="1"/>
    <col min="12296" max="12296" width="12.6640625" style="133" customWidth="1"/>
    <col min="12297" max="12298" width="12.5546875" style="133" customWidth="1"/>
    <col min="12299" max="12299" width="1.33203125" style="133" customWidth="1"/>
    <col min="12300" max="12300" width="15.88671875" style="133" customWidth="1"/>
    <col min="12301" max="12301" width="17.5546875" style="133" customWidth="1"/>
    <col min="12302" max="12302" width="5" style="133" customWidth="1"/>
    <col min="12303" max="12303" width="10.33203125" style="133" customWidth="1"/>
    <col min="12304" max="12304" width="12.44140625" style="133" customWidth="1"/>
    <col min="12305" max="12305" width="12.5546875" style="133" customWidth="1"/>
    <col min="12306" max="12306" width="1.88671875" style="133" customWidth="1"/>
    <col min="12307" max="12307" width="16.109375" style="133" customWidth="1"/>
    <col min="12308" max="12308" width="15.33203125" style="133" customWidth="1"/>
    <col min="12309" max="12309" width="4.5546875" style="133" customWidth="1"/>
    <col min="12310" max="12310" width="13.6640625" style="133" customWidth="1"/>
    <col min="12311" max="12311" width="11.44140625" style="133" customWidth="1"/>
    <col min="12312" max="12312" width="13" style="133" customWidth="1"/>
    <col min="12313" max="12313" width="11" style="133" customWidth="1"/>
    <col min="12314" max="12318" width="9.109375" style="133"/>
    <col min="12319" max="12319" width="9.6640625" style="133" customWidth="1"/>
    <col min="12320" max="12320" width="3.88671875" style="133" customWidth="1"/>
    <col min="12321" max="12321" width="11.33203125" style="133" customWidth="1"/>
    <col min="12322" max="12322" width="10.88671875" style="133" customWidth="1"/>
    <col min="12323" max="12331" width="9.109375" style="133"/>
    <col min="12332" max="12332" width="0" style="133" hidden="1" customWidth="1"/>
    <col min="12333" max="12333" width="13" style="133" customWidth="1"/>
    <col min="12334" max="12544" width="9.109375" style="133"/>
    <col min="12545" max="12545" width="15.109375" style="133" bestFit="1" customWidth="1"/>
    <col min="12546" max="12546" width="11.44140625" style="133" bestFit="1" customWidth="1"/>
    <col min="12547" max="12547" width="12.33203125" style="133" customWidth="1"/>
    <col min="12548" max="12548" width="2.33203125" style="133" customWidth="1"/>
    <col min="12549" max="12549" width="11.5546875" style="133" customWidth="1"/>
    <col min="12550" max="12550" width="16.44140625" style="133" bestFit="1" customWidth="1"/>
    <col min="12551" max="12551" width="14.33203125" style="133" bestFit="1" customWidth="1"/>
    <col min="12552" max="12552" width="12.6640625" style="133" customWidth="1"/>
    <col min="12553" max="12554" width="12.5546875" style="133" customWidth="1"/>
    <col min="12555" max="12555" width="1.33203125" style="133" customWidth="1"/>
    <col min="12556" max="12556" width="15.88671875" style="133" customWidth="1"/>
    <col min="12557" max="12557" width="17.5546875" style="133" customWidth="1"/>
    <col min="12558" max="12558" width="5" style="133" customWidth="1"/>
    <col min="12559" max="12559" width="10.33203125" style="133" customWidth="1"/>
    <col min="12560" max="12560" width="12.44140625" style="133" customWidth="1"/>
    <col min="12561" max="12561" width="12.5546875" style="133" customWidth="1"/>
    <col min="12562" max="12562" width="1.88671875" style="133" customWidth="1"/>
    <col min="12563" max="12563" width="16.109375" style="133" customWidth="1"/>
    <col min="12564" max="12564" width="15.33203125" style="133" customWidth="1"/>
    <col min="12565" max="12565" width="4.5546875" style="133" customWidth="1"/>
    <col min="12566" max="12566" width="13.6640625" style="133" customWidth="1"/>
    <col min="12567" max="12567" width="11.44140625" style="133" customWidth="1"/>
    <col min="12568" max="12568" width="13" style="133" customWidth="1"/>
    <col min="12569" max="12569" width="11" style="133" customWidth="1"/>
    <col min="12570" max="12574" width="9.109375" style="133"/>
    <col min="12575" max="12575" width="9.6640625" style="133" customWidth="1"/>
    <col min="12576" max="12576" width="3.88671875" style="133" customWidth="1"/>
    <col min="12577" max="12577" width="11.33203125" style="133" customWidth="1"/>
    <col min="12578" max="12578" width="10.88671875" style="133" customWidth="1"/>
    <col min="12579" max="12587" width="9.109375" style="133"/>
    <col min="12588" max="12588" width="0" style="133" hidden="1" customWidth="1"/>
    <col min="12589" max="12589" width="13" style="133" customWidth="1"/>
    <col min="12590" max="12800" width="9.109375" style="133"/>
    <col min="12801" max="12801" width="15.109375" style="133" bestFit="1" customWidth="1"/>
    <col min="12802" max="12802" width="11.44140625" style="133" bestFit="1" customWidth="1"/>
    <col min="12803" max="12803" width="12.33203125" style="133" customWidth="1"/>
    <col min="12804" max="12804" width="2.33203125" style="133" customWidth="1"/>
    <col min="12805" max="12805" width="11.5546875" style="133" customWidth="1"/>
    <col min="12806" max="12806" width="16.44140625" style="133" bestFit="1" customWidth="1"/>
    <col min="12807" max="12807" width="14.33203125" style="133" bestFit="1" customWidth="1"/>
    <col min="12808" max="12808" width="12.6640625" style="133" customWidth="1"/>
    <col min="12809" max="12810" width="12.5546875" style="133" customWidth="1"/>
    <col min="12811" max="12811" width="1.33203125" style="133" customWidth="1"/>
    <col min="12812" max="12812" width="15.88671875" style="133" customWidth="1"/>
    <col min="12813" max="12813" width="17.5546875" style="133" customWidth="1"/>
    <col min="12814" max="12814" width="5" style="133" customWidth="1"/>
    <col min="12815" max="12815" width="10.33203125" style="133" customWidth="1"/>
    <col min="12816" max="12816" width="12.44140625" style="133" customWidth="1"/>
    <col min="12817" max="12817" width="12.5546875" style="133" customWidth="1"/>
    <col min="12818" max="12818" width="1.88671875" style="133" customWidth="1"/>
    <col min="12819" max="12819" width="16.109375" style="133" customWidth="1"/>
    <col min="12820" max="12820" width="15.33203125" style="133" customWidth="1"/>
    <col min="12821" max="12821" width="4.5546875" style="133" customWidth="1"/>
    <col min="12822" max="12822" width="13.6640625" style="133" customWidth="1"/>
    <col min="12823" max="12823" width="11.44140625" style="133" customWidth="1"/>
    <col min="12824" max="12824" width="13" style="133" customWidth="1"/>
    <col min="12825" max="12825" width="11" style="133" customWidth="1"/>
    <col min="12826" max="12830" width="9.109375" style="133"/>
    <col min="12831" max="12831" width="9.6640625" style="133" customWidth="1"/>
    <col min="12832" max="12832" width="3.88671875" style="133" customWidth="1"/>
    <col min="12833" max="12833" width="11.33203125" style="133" customWidth="1"/>
    <col min="12834" max="12834" width="10.88671875" style="133" customWidth="1"/>
    <col min="12835" max="12843" width="9.109375" style="133"/>
    <col min="12844" max="12844" width="0" style="133" hidden="1" customWidth="1"/>
    <col min="12845" max="12845" width="13" style="133" customWidth="1"/>
    <col min="12846" max="13056" width="9.109375" style="133"/>
    <col min="13057" max="13057" width="15.109375" style="133" bestFit="1" customWidth="1"/>
    <col min="13058" max="13058" width="11.44140625" style="133" bestFit="1" customWidth="1"/>
    <col min="13059" max="13059" width="12.33203125" style="133" customWidth="1"/>
    <col min="13060" max="13060" width="2.33203125" style="133" customWidth="1"/>
    <col min="13061" max="13061" width="11.5546875" style="133" customWidth="1"/>
    <col min="13062" max="13062" width="16.44140625" style="133" bestFit="1" customWidth="1"/>
    <col min="13063" max="13063" width="14.33203125" style="133" bestFit="1" customWidth="1"/>
    <col min="13064" max="13064" width="12.6640625" style="133" customWidth="1"/>
    <col min="13065" max="13066" width="12.5546875" style="133" customWidth="1"/>
    <col min="13067" max="13067" width="1.33203125" style="133" customWidth="1"/>
    <col min="13068" max="13068" width="15.88671875" style="133" customWidth="1"/>
    <col min="13069" max="13069" width="17.5546875" style="133" customWidth="1"/>
    <col min="13070" max="13070" width="5" style="133" customWidth="1"/>
    <col min="13071" max="13071" width="10.33203125" style="133" customWidth="1"/>
    <col min="13072" max="13072" width="12.44140625" style="133" customWidth="1"/>
    <col min="13073" max="13073" width="12.5546875" style="133" customWidth="1"/>
    <col min="13074" max="13074" width="1.88671875" style="133" customWidth="1"/>
    <col min="13075" max="13075" width="16.109375" style="133" customWidth="1"/>
    <col min="13076" max="13076" width="15.33203125" style="133" customWidth="1"/>
    <col min="13077" max="13077" width="4.5546875" style="133" customWidth="1"/>
    <col min="13078" max="13078" width="13.6640625" style="133" customWidth="1"/>
    <col min="13079" max="13079" width="11.44140625" style="133" customWidth="1"/>
    <col min="13080" max="13080" width="13" style="133" customWidth="1"/>
    <col min="13081" max="13081" width="11" style="133" customWidth="1"/>
    <col min="13082" max="13086" width="9.109375" style="133"/>
    <col min="13087" max="13087" width="9.6640625" style="133" customWidth="1"/>
    <col min="13088" max="13088" width="3.88671875" style="133" customWidth="1"/>
    <col min="13089" max="13089" width="11.33203125" style="133" customWidth="1"/>
    <col min="13090" max="13090" width="10.88671875" style="133" customWidth="1"/>
    <col min="13091" max="13099" width="9.109375" style="133"/>
    <col min="13100" max="13100" width="0" style="133" hidden="1" customWidth="1"/>
    <col min="13101" max="13101" width="13" style="133" customWidth="1"/>
    <col min="13102" max="13312" width="9.109375" style="133"/>
    <col min="13313" max="13313" width="15.109375" style="133" bestFit="1" customWidth="1"/>
    <col min="13314" max="13314" width="11.44140625" style="133" bestFit="1" customWidth="1"/>
    <col min="13315" max="13315" width="12.33203125" style="133" customWidth="1"/>
    <col min="13316" max="13316" width="2.33203125" style="133" customWidth="1"/>
    <col min="13317" max="13317" width="11.5546875" style="133" customWidth="1"/>
    <col min="13318" max="13318" width="16.44140625" style="133" bestFit="1" customWidth="1"/>
    <col min="13319" max="13319" width="14.33203125" style="133" bestFit="1" customWidth="1"/>
    <col min="13320" max="13320" width="12.6640625" style="133" customWidth="1"/>
    <col min="13321" max="13322" width="12.5546875" style="133" customWidth="1"/>
    <col min="13323" max="13323" width="1.33203125" style="133" customWidth="1"/>
    <col min="13324" max="13324" width="15.88671875" style="133" customWidth="1"/>
    <col min="13325" max="13325" width="17.5546875" style="133" customWidth="1"/>
    <col min="13326" max="13326" width="5" style="133" customWidth="1"/>
    <col min="13327" max="13327" width="10.33203125" style="133" customWidth="1"/>
    <col min="13328" max="13328" width="12.44140625" style="133" customWidth="1"/>
    <col min="13329" max="13329" width="12.5546875" style="133" customWidth="1"/>
    <col min="13330" max="13330" width="1.88671875" style="133" customWidth="1"/>
    <col min="13331" max="13331" width="16.109375" style="133" customWidth="1"/>
    <col min="13332" max="13332" width="15.33203125" style="133" customWidth="1"/>
    <col min="13333" max="13333" width="4.5546875" style="133" customWidth="1"/>
    <col min="13334" max="13334" width="13.6640625" style="133" customWidth="1"/>
    <col min="13335" max="13335" width="11.44140625" style="133" customWidth="1"/>
    <col min="13336" max="13336" width="13" style="133" customWidth="1"/>
    <col min="13337" max="13337" width="11" style="133" customWidth="1"/>
    <col min="13338" max="13342" width="9.109375" style="133"/>
    <col min="13343" max="13343" width="9.6640625" style="133" customWidth="1"/>
    <col min="13344" max="13344" width="3.88671875" style="133" customWidth="1"/>
    <col min="13345" max="13345" width="11.33203125" style="133" customWidth="1"/>
    <col min="13346" max="13346" width="10.88671875" style="133" customWidth="1"/>
    <col min="13347" max="13355" width="9.109375" style="133"/>
    <col min="13356" max="13356" width="0" style="133" hidden="1" customWidth="1"/>
    <col min="13357" max="13357" width="13" style="133" customWidth="1"/>
    <col min="13358" max="13568" width="9.109375" style="133"/>
    <col min="13569" max="13569" width="15.109375" style="133" bestFit="1" customWidth="1"/>
    <col min="13570" max="13570" width="11.44140625" style="133" bestFit="1" customWidth="1"/>
    <col min="13571" max="13571" width="12.33203125" style="133" customWidth="1"/>
    <col min="13572" max="13572" width="2.33203125" style="133" customWidth="1"/>
    <col min="13573" max="13573" width="11.5546875" style="133" customWidth="1"/>
    <col min="13574" max="13574" width="16.44140625" style="133" bestFit="1" customWidth="1"/>
    <col min="13575" max="13575" width="14.33203125" style="133" bestFit="1" customWidth="1"/>
    <col min="13576" max="13576" width="12.6640625" style="133" customWidth="1"/>
    <col min="13577" max="13578" width="12.5546875" style="133" customWidth="1"/>
    <col min="13579" max="13579" width="1.33203125" style="133" customWidth="1"/>
    <col min="13580" max="13580" width="15.88671875" style="133" customWidth="1"/>
    <col min="13581" max="13581" width="17.5546875" style="133" customWidth="1"/>
    <col min="13582" max="13582" width="5" style="133" customWidth="1"/>
    <col min="13583" max="13583" width="10.33203125" style="133" customWidth="1"/>
    <col min="13584" max="13584" width="12.44140625" style="133" customWidth="1"/>
    <col min="13585" max="13585" width="12.5546875" style="133" customWidth="1"/>
    <col min="13586" max="13586" width="1.88671875" style="133" customWidth="1"/>
    <col min="13587" max="13587" width="16.109375" style="133" customWidth="1"/>
    <col min="13588" max="13588" width="15.33203125" style="133" customWidth="1"/>
    <col min="13589" max="13589" width="4.5546875" style="133" customWidth="1"/>
    <col min="13590" max="13590" width="13.6640625" style="133" customWidth="1"/>
    <col min="13591" max="13591" width="11.44140625" style="133" customWidth="1"/>
    <col min="13592" max="13592" width="13" style="133" customWidth="1"/>
    <col min="13593" max="13593" width="11" style="133" customWidth="1"/>
    <col min="13594" max="13598" width="9.109375" style="133"/>
    <col min="13599" max="13599" width="9.6640625" style="133" customWidth="1"/>
    <col min="13600" max="13600" width="3.88671875" style="133" customWidth="1"/>
    <col min="13601" max="13601" width="11.33203125" style="133" customWidth="1"/>
    <col min="13602" max="13602" width="10.88671875" style="133" customWidth="1"/>
    <col min="13603" max="13611" width="9.109375" style="133"/>
    <col min="13612" max="13612" width="0" style="133" hidden="1" customWidth="1"/>
    <col min="13613" max="13613" width="13" style="133" customWidth="1"/>
    <col min="13614" max="13824" width="9.109375" style="133"/>
    <col min="13825" max="13825" width="15.109375" style="133" bestFit="1" customWidth="1"/>
    <col min="13826" max="13826" width="11.44140625" style="133" bestFit="1" customWidth="1"/>
    <col min="13827" max="13827" width="12.33203125" style="133" customWidth="1"/>
    <col min="13828" max="13828" width="2.33203125" style="133" customWidth="1"/>
    <col min="13829" max="13829" width="11.5546875" style="133" customWidth="1"/>
    <col min="13830" max="13830" width="16.44140625" style="133" bestFit="1" customWidth="1"/>
    <col min="13831" max="13831" width="14.33203125" style="133" bestFit="1" customWidth="1"/>
    <col min="13832" max="13832" width="12.6640625" style="133" customWidth="1"/>
    <col min="13833" max="13834" width="12.5546875" style="133" customWidth="1"/>
    <col min="13835" max="13835" width="1.33203125" style="133" customWidth="1"/>
    <col min="13836" max="13836" width="15.88671875" style="133" customWidth="1"/>
    <col min="13837" max="13837" width="17.5546875" style="133" customWidth="1"/>
    <col min="13838" max="13838" width="5" style="133" customWidth="1"/>
    <col min="13839" max="13839" width="10.33203125" style="133" customWidth="1"/>
    <col min="13840" max="13840" width="12.44140625" style="133" customWidth="1"/>
    <col min="13841" max="13841" width="12.5546875" style="133" customWidth="1"/>
    <col min="13842" max="13842" width="1.88671875" style="133" customWidth="1"/>
    <col min="13843" max="13843" width="16.109375" style="133" customWidth="1"/>
    <col min="13844" max="13844" width="15.33203125" style="133" customWidth="1"/>
    <col min="13845" max="13845" width="4.5546875" style="133" customWidth="1"/>
    <col min="13846" max="13846" width="13.6640625" style="133" customWidth="1"/>
    <col min="13847" max="13847" width="11.44140625" style="133" customWidth="1"/>
    <col min="13848" max="13848" width="13" style="133" customWidth="1"/>
    <col min="13849" max="13849" width="11" style="133" customWidth="1"/>
    <col min="13850" max="13854" width="9.109375" style="133"/>
    <col min="13855" max="13855" width="9.6640625" style="133" customWidth="1"/>
    <col min="13856" max="13856" width="3.88671875" style="133" customWidth="1"/>
    <col min="13857" max="13857" width="11.33203125" style="133" customWidth="1"/>
    <col min="13858" max="13858" width="10.88671875" style="133" customWidth="1"/>
    <col min="13859" max="13867" width="9.109375" style="133"/>
    <col min="13868" max="13868" width="0" style="133" hidden="1" customWidth="1"/>
    <col min="13869" max="13869" width="13" style="133" customWidth="1"/>
    <col min="13870" max="14080" width="9.109375" style="133"/>
    <col min="14081" max="14081" width="15.109375" style="133" bestFit="1" customWidth="1"/>
    <col min="14082" max="14082" width="11.44140625" style="133" bestFit="1" customWidth="1"/>
    <col min="14083" max="14083" width="12.33203125" style="133" customWidth="1"/>
    <col min="14084" max="14084" width="2.33203125" style="133" customWidth="1"/>
    <col min="14085" max="14085" width="11.5546875" style="133" customWidth="1"/>
    <col min="14086" max="14086" width="16.44140625" style="133" bestFit="1" customWidth="1"/>
    <col min="14087" max="14087" width="14.33203125" style="133" bestFit="1" customWidth="1"/>
    <col min="14088" max="14088" width="12.6640625" style="133" customWidth="1"/>
    <col min="14089" max="14090" width="12.5546875" style="133" customWidth="1"/>
    <col min="14091" max="14091" width="1.33203125" style="133" customWidth="1"/>
    <col min="14092" max="14092" width="15.88671875" style="133" customWidth="1"/>
    <col min="14093" max="14093" width="17.5546875" style="133" customWidth="1"/>
    <col min="14094" max="14094" width="5" style="133" customWidth="1"/>
    <col min="14095" max="14095" width="10.33203125" style="133" customWidth="1"/>
    <col min="14096" max="14096" width="12.44140625" style="133" customWidth="1"/>
    <col min="14097" max="14097" width="12.5546875" style="133" customWidth="1"/>
    <col min="14098" max="14098" width="1.88671875" style="133" customWidth="1"/>
    <col min="14099" max="14099" width="16.109375" style="133" customWidth="1"/>
    <col min="14100" max="14100" width="15.33203125" style="133" customWidth="1"/>
    <col min="14101" max="14101" width="4.5546875" style="133" customWidth="1"/>
    <col min="14102" max="14102" width="13.6640625" style="133" customWidth="1"/>
    <col min="14103" max="14103" width="11.44140625" style="133" customWidth="1"/>
    <col min="14104" max="14104" width="13" style="133" customWidth="1"/>
    <col min="14105" max="14105" width="11" style="133" customWidth="1"/>
    <col min="14106" max="14110" width="9.109375" style="133"/>
    <col min="14111" max="14111" width="9.6640625" style="133" customWidth="1"/>
    <col min="14112" max="14112" width="3.88671875" style="133" customWidth="1"/>
    <col min="14113" max="14113" width="11.33203125" style="133" customWidth="1"/>
    <col min="14114" max="14114" width="10.88671875" style="133" customWidth="1"/>
    <col min="14115" max="14123" width="9.109375" style="133"/>
    <col min="14124" max="14124" width="0" style="133" hidden="1" customWidth="1"/>
    <col min="14125" max="14125" width="13" style="133" customWidth="1"/>
    <col min="14126" max="14336" width="9.109375" style="133"/>
    <col min="14337" max="14337" width="15.109375" style="133" bestFit="1" customWidth="1"/>
    <col min="14338" max="14338" width="11.44140625" style="133" bestFit="1" customWidth="1"/>
    <col min="14339" max="14339" width="12.33203125" style="133" customWidth="1"/>
    <col min="14340" max="14340" width="2.33203125" style="133" customWidth="1"/>
    <col min="14341" max="14341" width="11.5546875" style="133" customWidth="1"/>
    <col min="14342" max="14342" width="16.44140625" style="133" bestFit="1" customWidth="1"/>
    <col min="14343" max="14343" width="14.33203125" style="133" bestFit="1" customWidth="1"/>
    <col min="14344" max="14344" width="12.6640625" style="133" customWidth="1"/>
    <col min="14345" max="14346" width="12.5546875" style="133" customWidth="1"/>
    <col min="14347" max="14347" width="1.33203125" style="133" customWidth="1"/>
    <col min="14348" max="14348" width="15.88671875" style="133" customWidth="1"/>
    <col min="14349" max="14349" width="17.5546875" style="133" customWidth="1"/>
    <col min="14350" max="14350" width="5" style="133" customWidth="1"/>
    <col min="14351" max="14351" width="10.33203125" style="133" customWidth="1"/>
    <col min="14352" max="14352" width="12.44140625" style="133" customWidth="1"/>
    <col min="14353" max="14353" width="12.5546875" style="133" customWidth="1"/>
    <col min="14354" max="14354" width="1.88671875" style="133" customWidth="1"/>
    <col min="14355" max="14355" width="16.109375" style="133" customWidth="1"/>
    <col min="14356" max="14356" width="15.33203125" style="133" customWidth="1"/>
    <col min="14357" max="14357" width="4.5546875" style="133" customWidth="1"/>
    <col min="14358" max="14358" width="13.6640625" style="133" customWidth="1"/>
    <col min="14359" max="14359" width="11.44140625" style="133" customWidth="1"/>
    <col min="14360" max="14360" width="13" style="133" customWidth="1"/>
    <col min="14361" max="14361" width="11" style="133" customWidth="1"/>
    <col min="14362" max="14366" width="9.109375" style="133"/>
    <col min="14367" max="14367" width="9.6640625" style="133" customWidth="1"/>
    <col min="14368" max="14368" width="3.88671875" style="133" customWidth="1"/>
    <col min="14369" max="14369" width="11.33203125" style="133" customWidth="1"/>
    <col min="14370" max="14370" width="10.88671875" style="133" customWidth="1"/>
    <col min="14371" max="14379" width="9.109375" style="133"/>
    <col min="14380" max="14380" width="0" style="133" hidden="1" customWidth="1"/>
    <col min="14381" max="14381" width="13" style="133" customWidth="1"/>
    <col min="14382" max="14592" width="9.109375" style="133"/>
    <col min="14593" max="14593" width="15.109375" style="133" bestFit="1" customWidth="1"/>
    <col min="14594" max="14594" width="11.44140625" style="133" bestFit="1" customWidth="1"/>
    <col min="14595" max="14595" width="12.33203125" style="133" customWidth="1"/>
    <col min="14596" max="14596" width="2.33203125" style="133" customWidth="1"/>
    <col min="14597" max="14597" width="11.5546875" style="133" customWidth="1"/>
    <col min="14598" max="14598" width="16.44140625" style="133" bestFit="1" customWidth="1"/>
    <col min="14599" max="14599" width="14.33203125" style="133" bestFit="1" customWidth="1"/>
    <col min="14600" max="14600" width="12.6640625" style="133" customWidth="1"/>
    <col min="14601" max="14602" width="12.5546875" style="133" customWidth="1"/>
    <col min="14603" max="14603" width="1.33203125" style="133" customWidth="1"/>
    <col min="14604" max="14604" width="15.88671875" style="133" customWidth="1"/>
    <col min="14605" max="14605" width="17.5546875" style="133" customWidth="1"/>
    <col min="14606" max="14606" width="5" style="133" customWidth="1"/>
    <col min="14607" max="14607" width="10.33203125" style="133" customWidth="1"/>
    <col min="14608" max="14608" width="12.44140625" style="133" customWidth="1"/>
    <col min="14609" max="14609" width="12.5546875" style="133" customWidth="1"/>
    <col min="14610" max="14610" width="1.88671875" style="133" customWidth="1"/>
    <col min="14611" max="14611" width="16.109375" style="133" customWidth="1"/>
    <col min="14612" max="14612" width="15.33203125" style="133" customWidth="1"/>
    <col min="14613" max="14613" width="4.5546875" style="133" customWidth="1"/>
    <col min="14614" max="14614" width="13.6640625" style="133" customWidth="1"/>
    <col min="14615" max="14615" width="11.44140625" style="133" customWidth="1"/>
    <col min="14616" max="14616" width="13" style="133" customWidth="1"/>
    <col min="14617" max="14617" width="11" style="133" customWidth="1"/>
    <col min="14618" max="14622" width="9.109375" style="133"/>
    <col min="14623" max="14623" width="9.6640625" style="133" customWidth="1"/>
    <col min="14624" max="14624" width="3.88671875" style="133" customWidth="1"/>
    <col min="14625" max="14625" width="11.33203125" style="133" customWidth="1"/>
    <col min="14626" max="14626" width="10.88671875" style="133" customWidth="1"/>
    <col min="14627" max="14635" width="9.109375" style="133"/>
    <col min="14636" max="14636" width="0" style="133" hidden="1" customWidth="1"/>
    <col min="14637" max="14637" width="13" style="133" customWidth="1"/>
    <col min="14638" max="14848" width="9.109375" style="133"/>
    <col min="14849" max="14849" width="15.109375" style="133" bestFit="1" customWidth="1"/>
    <col min="14850" max="14850" width="11.44140625" style="133" bestFit="1" customWidth="1"/>
    <col min="14851" max="14851" width="12.33203125" style="133" customWidth="1"/>
    <col min="14852" max="14852" width="2.33203125" style="133" customWidth="1"/>
    <col min="14853" max="14853" width="11.5546875" style="133" customWidth="1"/>
    <col min="14854" max="14854" width="16.44140625" style="133" bestFit="1" customWidth="1"/>
    <col min="14855" max="14855" width="14.33203125" style="133" bestFit="1" customWidth="1"/>
    <col min="14856" max="14856" width="12.6640625" style="133" customWidth="1"/>
    <col min="14857" max="14858" width="12.5546875" style="133" customWidth="1"/>
    <col min="14859" max="14859" width="1.33203125" style="133" customWidth="1"/>
    <col min="14860" max="14860" width="15.88671875" style="133" customWidth="1"/>
    <col min="14861" max="14861" width="17.5546875" style="133" customWidth="1"/>
    <col min="14862" max="14862" width="5" style="133" customWidth="1"/>
    <col min="14863" max="14863" width="10.33203125" style="133" customWidth="1"/>
    <col min="14864" max="14864" width="12.44140625" style="133" customWidth="1"/>
    <col min="14865" max="14865" width="12.5546875" style="133" customWidth="1"/>
    <col min="14866" max="14866" width="1.88671875" style="133" customWidth="1"/>
    <col min="14867" max="14867" width="16.109375" style="133" customWidth="1"/>
    <col min="14868" max="14868" width="15.33203125" style="133" customWidth="1"/>
    <col min="14869" max="14869" width="4.5546875" style="133" customWidth="1"/>
    <col min="14870" max="14870" width="13.6640625" style="133" customWidth="1"/>
    <col min="14871" max="14871" width="11.44140625" style="133" customWidth="1"/>
    <col min="14872" max="14872" width="13" style="133" customWidth="1"/>
    <col min="14873" max="14873" width="11" style="133" customWidth="1"/>
    <col min="14874" max="14878" width="9.109375" style="133"/>
    <col min="14879" max="14879" width="9.6640625" style="133" customWidth="1"/>
    <col min="14880" max="14880" width="3.88671875" style="133" customWidth="1"/>
    <col min="14881" max="14881" width="11.33203125" style="133" customWidth="1"/>
    <col min="14882" max="14882" width="10.88671875" style="133" customWidth="1"/>
    <col min="14883" max="14891" width="9.109375" style="133"/>
    <col min="14892" max="14892" width="0" style="133" hidden="1" customWidth="1"/>
    <col min="14893" max="14893" width="13" style="133" customWidth="1"/>
    <col min="14894" max="15104" width="9.109375" style="133"/>
    <col min="15105" max="15105" width="15.109375" style="133" bestFit="1" customWidth="1"/>
    <col min="15106" max="15106" width="11.44140625" style="133" bestFit="1" customWidth="1"/>
    <col min="15107" max="15107" width="12.33203125" style="133" customWidth="1"/>
    <col min="15108" max="15108" width="2.33203125" style="133" customWidth="1"/>
    <col min="15109" max="15109" width="11.5546875" style="133" customWidth="1"/>
    <col min="15110" max="15110" width="16.44140625" style="133" bestFit="1" customWidth="1"/>
    <col min="15111" max="15111" width="14.33203125" style="133" bestFit="1" customWidth="1"/>
    <col min="15112" max="15112" width="12.6640625" style="133" customWidth="1"/>
    <col min="15113" max="15114" width="12.5546875" style="133" customWidth="1"/>
    <col min="15115" max="15115" width="1.33203125" style="133" customWidth="1"/>
    <col min="15116" max="15116" width="15.88671875" style="133" customWidth="1"/>
    <col min="15117" max="15117" width="17.5546875" style="133" customWidth="1"/>
    <col min="15118" max="15118" width="5" style="133" customWidth="1"/>
    <col min="15119" max="15119" width="10.33203125" style="133" customWidth="1"/>
    <col min="15120" max="15120" width="12.44140625" style="133" customWidth="1"/>
    <col min="15121" max="15121" width="12.5546875" style="133" customWidth="1"/>
    <col min="15122" max="15122" width="1.88671875" style="133" customWidth="1"/>
    <col min="15123" max="15123" width="16.109375" style="133" customWidth="1"/>
    <col min="15124" max="15124" width="15.33203125" style="133" customWidth="1"/>
    <col min="15125" max="15125" width="4.5546875" style="133" customWidth="1"/>
    <col min="15126" max="15126" width="13.6640625" style="133" customWidth="1"/>
    <col min="15127" max="15127" width="11.44140625" style="133" customWidth="1"/>
    <col min="15128" max="15128" width="13" style="133" customWidth="1"/>
    <col min="15129" max="15129" width="11" style="133" customWidth="1"/>
    <col min="15130" max="15134" width="9.109375" style="133"/>
    <col min="15135" max="15135" width="9.6640625" style="133" customWidth="1"/>
    <col min="15136" max="15136" width="3.88671875" style="133" customWidth="1"/>
    <col min="15137" max="15137" width="11.33203125" style="133" customWidth="1"/>
    <col min="15138" max="15138" width="10.88671875" style="133" customWidth="1"/>
    <col min="15139" max="15147" width="9.109375" style="133"/>
    <col min="15148" max="15148" width="0" style="133" hidden="1" customWidth="1"/>
    <col min="15149" max="15149" width="13" style="133" customWidth="1"/>
    <col min="15150" max="15360" width="9.109375" style="133"/>
    <col min="15361" max="15361" width="15.109375" style="133" bestFit="1" customWidth="1"/>
    <col min="15362" max="15362" width="11.44140625" style="133" bestFit="1" customWidth="1"/>
    <col min="15363" max="15363" width="12.33203125" style="133" customWidth="1"/>
    <col min="15364" max="15364" width="2.33203125" style="133" customWidth="1"/>
    <col min="15365" max="15365" width="11.5546875" style="133" customWidth="1"/>
    <col min="15366" max="15366" width="16.44140625" style="133" bestFit="1" customWidth="1"/>
    <col min="15367" max="15367" width="14.33203125" style="133" bestFit="1" customWidth="1"/>
    <col min="15368" max="15368" width="12.6640625" style="133" customWidth="1"/>
    <col min="15369" max="15370" width="12.5546875" style="133" customWidth="1"/>
    <col min="15371" max="15371" width="1.33203125" style="133" customWidth="1"/>
    <col min="15372" max="15372" width="15.88671875" style="133" customWidth="1"/>
    <col min="15373" max="15373" width="17.5546875" style="133" customWidth="1"/>
    <col min="15374" max="15374" width="5" style="133" customWidth="1"/>
    <col min="15375" max="15375" width="10.33203125" style="133" customWidth="1"/>
    <col min="15376" max="15376" width="12.44140625" style="133" customWidth="1"/>
    <col min="15377" max="15377" width="12.5546875" style="133" customWidth="1"/>
    <col min="15378" max="15378" width="1.88671875" style="133" customWidth="1"/>
    <col min="15379" max="15379" width="16.109375" style="133" customWidth="1"/>
    <col min="15380" max="15380" width="15.33203125" style="133" customWidth="1"/>
    <col min="15381" max="15381" width="4.5546875" style="133" customWidth="1"/>
    <col min="15382" max="15382" width="13.6640625" style="133" customWidth="1"/>
    <col min="15383" max="15383" width="11.44140625" style="133" customWidth="1"/>
    <col min="15384" max="15384" width="13" style="133" customWidth="1"/>
    <col min="15385" max="15385" width="11" style="133" customWidth="1"/>
    <col min="15386" max="15390" width="9.109375" style="133"/>
    <col min="15391" max="15391" width="9.6640625" style="133" customWidth="1"/>
    <col min="15392" max="15392" width="3.88671875" style="133" customWidth="1"/>
    <col min="15393" max="15393" width="11.33203125" style="133" customWidth="1"/>
    <col min="15394" max="15394" width="10.88671875" style="133" customWidth="1"/>
    <col min="15395" max="15403" width="9.109375" style="133"/>
    <col min="15404" max="15404" width="0" style="133" hidden="1" customWidth="1"/>
    <col min="15405" max="15405" width="13" style="133" customWidth="1"/>
    <col min="15406" max="15616" width="9.109375" style="133"/>
    <col min="15617" max="15617" width="15.109375" style="133" bestFit="1" customWidth="1"/>
    <col min="15618" max="15618" width="11.44140625" style="133" bestFit="1" customWidth="1"/>
    <col min="15619" max="15619" width="12.33203125" style="133" customWidth="1"/>
    <col min="15620" max="15620" width="2.33203125" style="133" customWidth="1"/>
    <col min="15621" max="15621" width="11.5546875" style="133" customWidth="1"/>
    <col min="15622" max="15622" width="16.44140625" style="133" bestFit="1" customWidth="1"/>
    <col min="15623" max="15623" width="14.33203125" style="133" bestFit="1" customWidth="1"/>
    <col min="15624" max="15624" width="12.6640625" style="133" customWidth="1"/>
    <col min="15625" max="15626" width="12.5546875" style="133" customWidth="1"/>
    <col min="15627" max="15627" width="1.33203125" style="133" customWidth="1"/>
    <col min="15628" max="15628" width="15.88671875" style="133" customWidth="1"/>
    <col min="15629" max="15629" width="17.5546875" style="133" customWidth="1"/>
    <col min="15630" max="15630" width="5" style="133" customWidth="1"/>
    <col min="15631" max="15631" width="10.33203125" style="133" customWidth="1"/>
    <col min="15632" max="15632" width="12.44140625" style="133" customWidth="1"/>
    <col min="15633" max="15633" width="12.5546875" style="133" customWidth="1"/>
    <col min="15634" max="15634" width="1.88671875" style="133" customWidth="1"/>
    <col min="15635" max="15635" width="16.109375" style="133" customWidth="1"/>
    <col min="15636" max="15636" width="15.33203125" style="133" customWidth="1"/>
    <col min="15637" max="15637" width="4.5546875" style="133" customWidth="1"/>
    <col min="15638" max="15638" width="13.6640625" style="133" customWidth="1"/>
    <col min="15639" max="15639" width="11.44140625" style="133" customWidth="1"/>
    <col min="15640" max="15640" width="13" style="133" customWidth="1"/>
    <col min="15641" max="15641" width="11" style="133" customWidth="1"/>
    <col min="15642" max="15646" width="9.109375" style="133"/>
    <col min="15647" max="15647" width="9.6640625" style="133" customWidth="1"/>
    <col min="15648" max="15648" width="3.88671875" style="133" customWidth="1"/>
    <col min="15649" max="15649" width="11.33203125" style="133" customWidth="1"/>
    <col min="15650" max="15650" width="10.88671875" style="133" customWidth="1"/>
    <col min="15651" max="15659" width="9.109375" style="133"/>
    <col min="15660" max="15660" width="0" style="133" hidden="1" customWidth="1"/>
    <col min="15661" max="15661" width="13" style="133" customWidth="1"/>
    <col min="15662" max="15872" width="9.109375" style="133"/>
    <col min="15873" max="15873" width="15.109375" style="133" bestFit="1" customWidth="1"/>
    <col min="15874" max="15874" width="11.44140625" style="133" bestFit="1" customWidth="1"/>
    <col min="15875" max="15875" width="12.33203125" style="133" customWidth="1"/>
    <col min="15876" max="15876" width="2.33203125" style="133" customWidth="1"/>
    <col min="15877" max="15877" width="11.5546875" style="133" customWidth="1"/>
    <col min="15878" max="15878" width="16.44140625" style="133" bestFit="1" customWidth="1"/>
    <col min="15879" max="15879" width="14.33203125" style="133" bestFit="1" customWidth="1"/>
    <col min="15880" max="15880" width="12.6640625" style="133" customWidth="1"/>
    <col min="15881" max="15882" width="12.5546875" style="133" customWidth="1"/>
    <col min="15883" max="15883" width="1.33203125" style="133" customWidth="1"/>
    <col min="15884" max="15884" width="15.88671875" style="133" customWidth="1"/>
    <col min="15885" max="15885" width="17.5546875" style="133" customWidth="1"/>
    <col min="15886" max="15886" width="5" style="133" customWidth="1"/>
    <col min="15887" max="15887" width="10.33203125" style="133" customWidth="1"/>
    <col min="15888" max="15888" width="12.44140625" style="133" customWidth="1"/>
    <col min="15889" max="15889" width="12.5546875" style="133" customWidth="1"/>
    <col min="15890" max="15890" width="1.88671875" style="133" customWidth="1"/>
    <col min="15891" max="15891" width="16.109375" style="133" customWidth="1"/>
    <col min="15892" max="15892" width="15.33203125" style="133" customWidth="1"/>
    <col min="15893" max="15893" width="4.5546875" style="133" customWidth="1"/>
    <col min="15894" max="15894" width="13.6640625" style="133" customWidth="1"/>
    <col min="15895" max="15895" width="11.44140625" style="133" customWidth="1"/>
    <col min="15896" max="15896" width="13" style="133" customWidth="1"/>
    <col min="15897" max="15897" width="11" style="133" customWidth="1"/>
    <col min="15898" max="15902" width="9.109375" style="133"/>
    <col min="15903" max="15903" width="9.6640625" style="133" customWidth="1"/>
    <col min="15904" max="15904" width="3.88671875" style="133" customWidth="1"/>
    <col min="15905" max="15905" width="11.33203125" style="133" customWidth="1"/>
    <col min="15906" max="15906" width="10.88671875" style="133" customWidth="1"/>
    <col min="15907" max="15915" width="9.109375" style="133"/>
    <col min="15916" max="15916" width="0" style="133" hidden="1" customWidth="1"/>
    <col min="15917" max="15917" width="13" style="133" customWidth="1"/>
    <col min="15918" max="16128" width="9.109375" style="133"/>
    <col min="16129" max="16129" width="15.109375" style="133" bestFit="1" customWidth="1"/>
    <col min="16130" max="16130" width="11.44140625" style="133" bestFit="1" customWidth="1"/>
    <col min="16131" max="16131" width="12.33203125" style="133" customWidth="1"/>
    <col min="16132" max="16132" width="2.33203125" style="133" customWidth="1"/>
    <col min="16133" max="16133" width="11.5546875" style="133" customWidth="1"/>
    <col min="16134" max="16134" width="16.44140625" style="133" bestFit="1" customWidth="1"/>
    <col min="16135" max="16135" width="14.33203125" style="133" bestFit="1" customWidth="1"/>
    <col min="16136" max="16136" width="12.6640625" style="133" customWidth="1"/>
    <col min="16137" max="16138" width="12.5546875" style="133" customWidth="1"/>
    <col min="16139" max="16139" width="1.33203125" style="133" customWidth="1"/>
    <col min="16140" max="16140" width="15.88671875" style="133" customWidth="1"/>
    <col min="16141" max="16141" width="17.5546875" style="133" customWidth="1"/>
    <col min="16142" max="16142" width="5" style="133" customWidth="1"/>
    <col min="16143" max="16143" width="10.33203125" style="133" customWidth="1"/>
    <col min="16144" max="16144" width="12.44140625" style="133" customWidth="1"/>
    <col min="16145" max="16145" width="12.5546875" style="133" customWidth="1"/>
    <col min="16146" max="16146" width="1.88671875" style="133" customWidth="1"/>
    <col min="16147" max="16147" width="16.109375" style="133" customWidth="1"/>
    <col min="16148" max="16148" width="15.33203125" style="133" customWidth="1"/>
    <col min="16149" max="16149" width="4.5546875" style="133" customWidth="1"/>
    <col min="16150" max="16150" width="13.6640625" style="133" customWidth="1"/>
    <col min="16151" max="16151" width="11.44140625" style="133" customWidth="1"/>
    <col min="16152" max="16152" width="13" style="133" customWidth="1"/>
    <col min="16153" max="16153" width="11" style="133" customWidth="1"/>
    <col min="16154" max="16158" width="9.109375" style="133"/>
    <col min="16159" max="16159" width="9.6640625" style="133" customWidth="1"/>
    <col min="16160" max="16160" width="3.88671875" style="133" customWidth="1"/>
    <col min="16161" max="16161" width="11.33203125" style="133" customWidth="1"/>
    <col min="16162" max="16162" width="10.88671875" style="133" customWidth="1"/>
    <col min="16163" max="16171" width="9.109375" style="133"/>
    <col min="16172" max="16172" width="0" style="133" hidden="1" customWidth="1"/>
    <col min="16173" max="16173" width="13" style="133" customWidth="1"/>
    <col min="16174" max="16384" width="9.109375" style="133"/>
  </cols>
  <sheetData>
    <row r="1" spans="1:38" s="98" customFormat="1" ht="30" customHeight="1" thickBot="1" x14ac:dyDescent="0.4">
      <c r="A1" s="561" t="s">
        <v>192</v>
      </c>
      <c r="B1" s="562"/>
      <c r="C1" s="563"/>
      <c r="D1" s="97"/>
      <c r="E1" s="568" t="s">
        <v>193</v>
      </c>
      <c r="F1" s="569"/>
      <c r="H1" s="99"/>
      <c r="I1" s="100" t="s">
        <v>114</v>
      </c>
      <c r="J1" s="101"/>
      <c r="K1" s="102"/>
      <c r="L1" s="566" t="s">
        <v>114</v>
      </c>
      <c r="M1" s="567"/>
      <c r="N1" s="103"/>
      <c r="O1" s="561" t="s">
        <v>115</v>
      </c>
      <c r="P1" s="562"/>
      <c r="Q1" s="562"/>
      <c r="R1" s="104"/>
      <c r="S1" s="564" t="s">
        <v>115</v>
      </c>
      <c r="T1" s="565"/>
      <c r="V1" s="105" t="s">
        <v>194</v>
      </c>
      <c r="W1" s="106" t="s">
        <v>63</v>
      </c>
      <c r="X1" s="107"/>
      <c r="Y1" s="107"/>
      <c r="Z1" s="107"/>
      <c r="AA1" s="107"/>
      <c r="AB1" s="108" t="s">
        <v>245</v>
      </c>
      <c r="AC1" s="109" t="s">
        <v>241</v>
      </c>
      <c r="AD1" s="108" t="s">
        <v>245</v>
      </c>
      <c r="AE1" s="109" t="s">
        <v>240</v>
      </c>
      <c r="AF1" s="110"/>
      <c r="AG1" s="560" t="s">
        <v>242</v>
      </c>
      <c r="AH1" s="560"/>
      <c r="AI1" s="560"/>
      <c r="AJ1" s="560"/>
      <c r="AK1" s="560"/>
      <c r="AL1" s="560"/>
    </row>
    <row r="2" spans="1:38" s="125" customFormat="1" ht="17.25" customHeight="1" thickBot="1" x14ac:dyDescent="0.35">
      <c r="A2" s="111" t="s">
        <v>5</v>
      </c>
      <c r="B2" s="112" t="s">
        <v>70</v>
      </c>
      <c r="C2" s="113" t="s">
        <v>60</v>
      </c>
      <c r="D2" s="114"/>
      <c r="E2" s="115" t="s">
        <v>5</v>
      </c>
      <c r="F2" s="116" t="s">
        <v>70</v>
      </c>
      <c r="G2" s="117"/>
      <c r="H2" s="111" t="s">
        <v>5</v>
      </c>
      <c r="I2" s="118" t="s">
        <v>69</v>
      </c>
      <c r="J2" s="118" t="s">
        <v>60</v>
      </c>
      <c r="K2" s="119"/>
      <c r="L2" s="120" t="s">
        <v>5</v>
      </c>
      <c r="M2" s="121" t="s">
        <v>69</v>
      </c>
      <c r="N2" s="117"/>
      <c r="O2" s="111" t="s">
        <v>5</v>
      </c>
      <c r="P2" s="118" t="s">
        <v>68</v>
      </c>
      <c r="Q2" s="112" t="s">
        <v>60</v>
      </c>
      <c r="R2" s="122"/>
      <c r="S2" s="123" t="s">
        <v>5</v>
      </c>
      <c r="T2" s="124" t="s">
        <v>68</v>
      </c>
      <c r="V2" s="126"/>
      <c r="W2" s="127" t="s">
        <v>195</v>
      </c>
      <c r="X2" s="127" t="s">
        <v>222</v>
      </c>
      <c r="Y2" s="127" t="s">
        <v>223</v>
      </c>
      <c r="Z2" s="127" t="s">
        <v>189</v>
      </c>
      <c r="AA2" s="127" t="s">
        <v>196</v>
      </c>
      <c r="AB2" s="109" t="s">
        <v>210</v>
      </c>
      <c r="AC2" s="109" t="s">
        <v>210</v>
      </c>
      <c r="AD2" s="109" t="s">
        <v>211</v>
      </c>
      <c r="AE2" s="109" t="s">
        <v>211</v>
      </c>
      <c r="AF2" s="110"/>
      <c r="AG2" s="128" t="s">
        <v>63</v>
      </c>
      <c r="AH2" s="128" t="s">
        <v>243</v>
      </c>
      <c r="AI2" s="129" t="s">
        <v>244</v>
      </c>
      <c r="AJ2" s="82" t="s">
        <v>65</v>
      </c>
      <c r="AK2" s="128" t="s">
        <v>66</v>
      </c>
      <c r="AL2" s="128"/>
    </row>
    <row r="3" spans="1:38" ht="15.75" customHeight="1" x14ac:dyDescent="0.3">
      <c r="A3" s="130">
        <v>0</v>
      </c>
      <c r="B3" s="131">
        <v>1030.0392156862745</v>
      </c>
      <c r="C3" s="131">
        <v>262660</v>
      </c>
      <c r="D3" s="132"/>
      <c r="E3" s="133" t="s">
        <v>73</v>
      </c>
      <c r="F3" s="134">
        <v>5.4156862745098042</v>
      </c>
      <c r="G3" s="135"/>
      <c r="H3" s="130">
        <v>0</v>
      </c>
      <c r="I3" s="131">
        <v>573.01923076923072</v>
      </c>
      <c r="J3" s="131">
        <v>29797</v>
      </c>
      <c r="K3" s="136"/>
      <c r="L3" s="133" t="s">
        <v>59</v>
      </c>
      <c r="M3" s="137">
        <v>39.78846153846154</v>
      </c>
      <c r="N3" s="135"/>
      <c r="O3" s="130">
        <v>0</v>
      </c>
      <c r="P3" s="138">
        <v>441.48275862068965</v>
      </c>
      <c r="Q3" s="131">
        <v>25606</v>
      </c>
      <c r="R3" s="139"/>
      <c r="S3" s="13" t="s">
        <v>59</v>
      </c>
      <c r="T3" s="134">
        <v>26.672413793103448</v>
      </c>
      <c r="V3" s="140" t="s">
        <v>197</v>
      </c>
      <c r="W3" s="141">
        <v>22</v>
      </c>
      <c r="X3" s="141">
        <v>22</v>
      </c>
      <c r="Y3" s="141">
        <v>0</v>
      </c>
      <c r="Z3" s="141">
        <v>22</v>
      </c>
      <c r="AA3" s="141">
        <v>0</v>
      </c>
      <c r="AB3" s="141">
        <v>22</v>
      </c>
      <c r="AC3" s="142"/>
      <c r="AD3" s="143">
        <v>22</v>
      </c>
      <c r="AE3" s="142"/>
      <c r="AF3" s="144"/>
      <c r="AG3" s="133">
        <v>21</v>
      </c>
      <c r="AH3" s="133">
        <v>0</v>
      </c>
      <c r="AI3" s="145">
        <v>21</v>
      </c>
      <c r="AJ3" s="133">
        <v>4</v>
      </c>
      <c r="AK3" s="133">
        <v>6</v>
      </c>
      <c r="AL3" s="82">
        <v>31</v>
      </c>
    </row>
    <row r="4" spans="1:38" ht="15" customHeight="1" x14ac:dyDescent="0.3">
      <c r="A4" s="130" t="s">
        <v>284</v>
      </c>
      <c r="B4" s="131">
        <v>463.04313725490198</v>
      </c>
      <c r="C4" s="131">
        <v>118076</v>
      </c>
      <c r="D4" s="132"/>
      <c r="E4" s="133" t="s">
        <v>196</v>
      </c>
      <c r="F4" s="134">
        <v>24.546296296296298</v>
      </c>
      <c r="G4" s="135"/>
      <c r="H4" s="130" t="s">
        <v>284</v>
      </c>
      <c r="I4" s="131">
        <v>337.61538461538464</v>
      </c>
      <c r="J4" s="131">
        <v>17556</v>
      </c>
      <c r="K4" s="136"/>
      <c r="L4" s="133">
        <v>120</v>
      </c>
      <c r="M4" s="137">
        <v>53.67307692307692</v>
      </c>
      <c r="N4" s="135"/>
      <c r="O4" s="130" t="s">
        <v>284</v>
      </c>
      <c r="P4" s="138">
        <v>244.32758620689654</v>
      </c>
      <c r="Q4" s="131">
        <v>14171</v>
      </c>
      <c r="R4" s="139"/>
      <c r="S4" s="13" t="s">
        <v>190</v>
      </c>
      <c r="T4" s="134">
        <v>81.65517241379311</v>
      </c>
      <c r="V4" s="140" t="s">
        <v>198</v>
      </c>
      <c r="W4" s="146">
        <v>21</v>
      </c>
      <c r="X4" s="146">
        <v>21</v>
      </c>
      <c r="Y4" s="146">
        <v>21</v>
      </c>
      <c r="Z4" s="146">
        <v>21</v>
      </c>
      <c r="AA4" s="146">
        <v>8</v>
      </c>
      <c r="AB4" s="141">
        <v>21</v>
      </c>
      <c r="AC4" s="142"/>
      <c r="AD4" s="143">
        <v>21</v>
      </c>
      <c r="AE4" s="142"/>
      <c r="AF4" s="144"/>
      <c r="AG4" s="133">
        <v>23</v>
      </c>
      <c r="AH4" s="133">
        <v>0</v>
      </c>
      <c r="AI4" s="145">
        <v>23</v>
      </c>
      <c r="AJ4" s="133">
        <v>4</v>
      </c>
      <c r="AK4" s="133">
        <v>4</v>
      </c>
      <c r="AL4" s="82">
        <v>31</v>
      </c>
    </row>
    <row r="5" spans="1:38" ht="14.4" x14ac:dyDescent="0.3">
      <c r="A5" s="130">
        <v>1</v>
      </c>
      <c r="B5" s="131">
        <v>240.31372549019608</v>
      </c>
      <c r="C5" s="131">
        <v>61280</v>
      </c>
      <c r="D5" s="132"/>
      <c r="E5" s="133" t="s">
        <v>59</v>
      </c>
      <c r="F5" s="134">
        <v>82.062745098039215</v>
      </c>
      <c r="G5" s="135"/>
      <c r="H5" s="130">
        <v>1</v>
      </c>
      <c r="I5" s="131">
        <v>193.75</v>
      </c>
      <c r="J5" s="131">
        <v>10075</v>
      </c>
      <c r="K5" s="136"/>
      <c r="L5" s="133" t="s">
        <v>190</v>
      </c>
      <c r="M5" s="137">
        <v>76.59615384615384</v>
      </c>
      <c r="N5" s="135"/>
      <c r="O5" s="130">
        <v>1</v>
      </c>
      <c r="P5" s="138">
        <v>155.9655172413793</v>
      </c>
      <c r="Q5" s="131">
        <v>9046</v>
      </c>
      <c r="R5" s="139"/>
      <c r="S5" s="13" t="s">
        <v>30</v>
      </c>
      <c r="T5" s="134">
        <v>83.08620689655173</v>
      </c>
      <c r="V5" s="140" t="s">
        <v>199</v>
      </c>
      <c r="W5" s="146">
        <v>21</v>
      </c>
      <c r="X5" s="146">
        <v>21</v>
      </c>
      <c r="Y5" s="146">
        <v>21</v>
      </c>
      <c r="Z5" s="146">
        <v>21</v>
      </c>
      <c r="AA5" s="146">
        <v>21</v>
      </c>
      <c r="AB5" s="141">
        <v>21</v>
      </c>
      <c r="AC5" s="147"/>
      <c r="AD5" s="143">
        <v>21</v>
      </c>
      <c r="AE5" s="142"/>
      <c r="AF5" s="144"/>
      <c r="AG5" s="133">
        <v>19</v>
      </c>
      <c r="AH5" s="133">
        <v>0</v>
      </c>
      <c r="AI5" s="145">
        <v>19</v>
      </c>
      <c r="AJ5" s="133">
        <v>5</v>
      </c>
      <c r="AK5" s="133">
        <v>6</v>
      </c>
      <c r="AL5" s="82">
        <v>30</v>
      </c>
    </row>
    <row r="6" spans="1:38" ht="14.4" x14ac:dyDescent="0.3">
      <c r="A6" s="130">
        <v>3</v>
      </c>
      <c r="B6" s="131">
        <v>2189.1921568627449</v>
      </c>
      <c r="C6" s="131">
        <v>558244</v>
      </c>
      <c r="D6" s="132"/>
      <c r="E6" s="133">
        <v>39</v>
      </c>
      <c r="F6" s="134">
        <v>114.24705882352941</v>
      </c>
      <c r="G6" s="135"/>
      <c r="H6" s="130">
        <v>3</v>
      </c>
      <c r="I6" s="131">
        <v>1173.3076923076924</v>
      </c>
      <c r="J6" s="131">
        <v>61012</v>
      </c>
      <c r="K6" s="136"/>
      <c r="L6" s="133">
        <v>39</v>
      </c>
      <c r="M6" s="137">
        <v>94.115384615384613</v>
      </c>
      <c r="N6" s="135"/>
      <c r="O6" s="130">
        <v>3</v>
      </c>
      <c r="P6" s="138">
        <v>1095.8793103448277</v>
      </c>
      <c r="Q6" s="131">
        <v>63561</v>
      </c>
      <c r="R6" s="139"/>
      <c r="S6" s="13" t="s">
        <v>87</v>
      </c>
      <c r="T6" s="134">
        <v>86.448275862068968</v>
      </c>
      <c r="V6" s="140" t="s">
        <v>200</v>
      </c>
      <c r="W6" s="146">
        <v>22</v>
      </c>
      <c r="X6" s="146">
        <v>22</v>
      </c>
      <c r="Y6" s="146">
        <v>22</v>
      </c>
      <c r="Z6" s="146">
        <v>22</v>
      </c>
      <c r="AA6" s="146">
        <v>22</v>
      </c>
      <c r="AB6" s="148">
        <v>17</v>
      </c>
      <c r="AC6" s="149">
        <v>5</v>
      </c>
      <c r="AD6" s="143">
        <v>22</v>
      </c>
      <c r="AE6" s="142"/>
      <c r="AF6" s="144"/>
      <c r="AG6" s="133">
        <v>23</v>
      </c>
      <c r="AH6" s="133">
        <v>0</v>
      </c>
      <c r="AI6" s="145">
        <v>23</v>
      </c>
      <c r="AJ6" s="133">
        <v>4</v>
      </c>
      <c r="AK6" s="133">
        <v>4</v>
      </c>
      <c r="AL6" s="82">
        <v>31</v>
      </c>
    </row>
    <row r="7" spans="1:38" ht="14.4" x14ac:dyDescent="0.3">
      <c r="A7" s="130">
        <v>7</v>
      </c>
      <c r="B7" s="131">
        <v>1696.5607843137254</v>
      </c>
      <c r="C7" s="131">
        <v>432623</v>
      </c>
      <c r="D7" s="132"/>
      <c r="E7" s="13" t="s">
        <v>190</v>
      </c>
      <c r="F7" s="134">
        <v>114.6313725490196</v>
      </c>
      <c r="G7" s="135"/>
      <c r="H7" s="130">
        <v>7</v>
      </c>
      <c r="I7" s="131">
        <v>1201.2115384615386</v>
      </c>
      <c r="J7" s="131">
        <v>62463</v>
      </c>
      <c r="K7" s="136"/>
      <c r="L7" s="133" t="s">
        <v>87</v>
      </c>
      <c r="M7" s="137">
        <v>94.40384615384616</v>
      </c>
      <c r="N7" s="135"/>
      <c r="O7" s="130">
        <v>7</v>
      </c>
      <c r="P7" s="138">
        <v>1081.4137931034484</v>
      </c>
      <c r="Q7" s="131">
        <v>62722</v>
      </c>
      <c r="R7" s="139"/>
      <c r="S7" s="13">
        <v>39</v>
      </c>
      <c r="T7" s="134">
        <v>90.172413793103445</v>
      </c>
      <c r="V7" s="140" t="s">
        <v>201</v>
      </c>
      <c r="W7" s="146">
        <v>20</v>
      </c>
      <c r="X7" s="146">
        <v>18</v>
      </c>
      <c r="Y7" s="146">
        <v>20</v>
      </c>
      <c r="Z7" s="146">
        <v>20</v>
      </c>
      <c r="AA7" s="146">
        <v>18</v>
      </c>
      <c r="AB7" s="150"/>
      <c r="AC7" s="149">
        <v>20</v>
      </c>
      <c r="AD7" s="143">
        <v>20</v>
      </c>
      <c r="AE7" s="142"/>
      <c r="AF7" s="144"/>
      <c r="AG7" s="133">
        <v>19</v>
      </c>
      <c r="AH7" s="133">
        <v>2</v>
      </c>
      <c r="AI7" s="145">
        <v>21</v>
      </c>
      <c r="AJ7" s="133">
        <v>4</v>
      </c>
      <c r="AK7" s="133">
        <v>5</v>
      </c>
      <c r="AL7" s="82">
        <v>30</v>
      </c>
    </row>
    <row r="8" spans="1:38" ht="14.4" x14ac:dyDescent="0.3">
      <c r="A8" s="130">
        <v>8</v>
      </c>
      <c r="B8" s="131">
        <v>878.60392156862747</v>
      </c>
      <c r="C8" s="131">
        <v>224044</v>
      </c>
      <c r="D8" s="132"/>
      <c r="E8" s="133" t="s">
        <v>221</v>
      </c>
      <c r="F8" s="134">
        <v>136.50643776824035</v>
      </c>
      <c r="G8" s="135"/>
      <c r="H8" s="130">
        <v>8</v>
      </c>
      <c r="I8" s="131">
        <v>775.53846153846155</v>
      </c>
      <c r="J8" s="131">
        <v>40328</v>
      </c>
      <c r="K8" s="136"/>
      <c r="L8" s="133" t="s">
        <v>97</v>
      </c>
      <c r="M8" s="137">
        <v>103.65384615384616</v>
      </c>
      <c r="N8" s="135"/>
      <c r="O8" s="130">
        <v>8</v>
      </c>
      <c r="P8" s="138">
        <v>585.20689655172418</v>
      </c>
      <c r="Q8" s="131">
        <v>33942</v>
      </c>
      <c r="R8" s="139"/>
      <c r="S8" s="13">
        <v>28</v>
      </c>
      <c r="T8" s="134">
        <v>102.44827586206897</v>
      </c>
      <c r="V8" s="140" t="s">
        <v>202</v>
      </c>
      <c r="W8" s="146">
        <v>22</v>
      </c>
      <c r="X8" s="146">
        <v>21</v>
      </c>
      <c r="Y8" s="146">
        <v>22</v>
      </c>
      <c r="Z8" s="146">
        <v>22</v>
      </c>
      <c r="AA8" s="146">
        <v>21</v>
      </c>
      <c r="AB8" s="150"/>
      <c r="AC8" s="149">
        <v>22</v>
      </c>
      <c r="AD8" s="143">
        <v>22</v>
      </c>
      <c r="AE8" s="142"/>
      <c r="AF8" s="144"/>
      <c r="AG8" s="133">
        <v>19</v>
      </c>
      <c r="AH8" s="133">
        <v>1</v>
      </c>
      <c r="AI8" s="145">
        <v>20</v>
      </c>
      <c r="AJ8" s="133">
        <v>5</v>
      </c>
      <c r="AK8" s="133">
        <v>6</v>
      </c>
      <c r="AL8" s="82">
        <v>31</v>
      </c>
    </row>
    <row r="9" spans="1:38" ht="14.4" x14ac:dyDescent="0.3">
      <c r="A9" s="130">
        <v>10</v>
      </c>
      <c r="B9" s="131">
        <v>272.03529411764708</v>
      </c>
      <c r="C9" s="131">
        <v>69369</v>
      </c>
      <c r="D9" s="132"/>
      <c r="E9" s="133">
        <v>120</v>
      </c>
      <c r="F9" s="134">
        <v>141.80392156862746</v>
      </c>
      <c r="G9" s="135"/>
      <c r="H9" s="130">
        <v>10</v>
      </c>
      <c r="I9" s="131">
        <v>232.09615384615384</v>
      </c>
      <c r="J9" s="131">
        <v>12069</v>
      </c>
      <c r="K9" s="136"/>
      <c r="L9" s="133">
        <v>128</v>
      </c>
      <c r="M9" s="137">
        <v>105.38461538461539</v>
      </c>
      <c r="N9" s="135"/>
      <c r="O9" s="130">
        <v>10</v>
      </c>
      <c r="P9" s="138">
        <v>190.25862068965517</v>
      </c>
      <c r="Q9" s="131">
        <v>11035</v>
      </c>
      <c r="R9" s="139"/>
      <c r="S9" s="13">
        <v>65</v>
      </c>
      <c r="T9" s="134">
        <v>104.17241379310344</v>
      </c>
      <c r="V9" s="140" t="s">
        <v>203</v>
      </c>
      <c r="W9" s="146">
        <v>20</v>
      </c>
      <c r="X9" s="146">
        <v>19</v>
      </c>
      <c r="Y9" s="146">
        <v>20</v>
      </c>
      <c r="Z9" s="146">
        <v>20</v>
      </c>
      <c r="AA9" s="146">
        <v>19</v>
      </c>
      <c r="AB9" s="150"/>
      <c r="AC9" s="149">
        <v>20</v>
      </c>
      <c r="AD9" s="143">
        <v>20</v>
      </c>
      <c r="AE9" s="142"/>
      <c r="AF9" s="144"/>
      <c r="AG9" s="133">
        <v>21</v>
      </c>
      <c r="AH9" s="133">
        <v>1</v>
      </c>
      <c r="AI9" s="145">
        <v>22</v>
      </c>
      <c r="AJ9" s="133">
        <v>4</v>
      </c>
      <c r="AK9" s="133">
        <v>5</v>
      </c>
      <c r="AL9" s="82">
        <v>31</v>
      </c>
    </row>
    <row r="10" spans="1:38" ht="14.4" x14ac:dyDescent="0.3">
      <c r="A10" s="130">
        <v>12</v>
      </c>
      <c r="B10" s="131">
        <v>430</v>
      </c>
      <c r="C10" s="131">
        <v>109650</v>
      </c>
      <c r="D10" s="132"/>
      <c r="E10" s="133" t="s">
        <v>86</v>
      </c>
      <c r="F10" s="134">
        <v>156.66274509803921</v>
      </c>
      <c r="G10" s="135"/>
      <c r="H10" s="130">
        <v>12</v>
      </c>
      <c r="I10" s="131">
        <v>373.98076923076923</v>
      </c>
      <c r="J10" s="131">
        <v>19447</v>
      </c>
      <c r="K10" s="136"/>
      <c r="L10" s="13">
        <v>65</v>
      </c>
      <c r="M10" s="137">
        <v>108.46153846153847</v>
      </c>
      <c r="N10" s="135"/>
      <c r="O10" s="130">
        <v>12</v>
      </c>
      <c r="P10" s="138">
        <v>305.62068965517244</v>
      </c>
      <c r="Q10" s="131">
        <v>17726</v>
      </c>
      <c r="R10" s="139"/>
      <c r="S10" s="13">
        <v>30</v>
      </c>
      <c r="T10" s="134">
        <v>104.63793103448276</v>
      </c>
      <c r="V10" s="140" t="s">
        <v>204</v>
      </c>
      <c r="W10" s="146">
        <v>20</v>
      </c>
      <c r="X10" s="146">
        <v>19</v>
      </c>
      <c r="Y10" s="146">
        <v>20</v>
      </c>
      <c r="Z10" s="146">
        <v>20</v>
      </c>
      <c r="AA10" s="146">
        <v>20</v>
      </c>
      <c r="AB10" s="150"/>
      <c r="AC10" s="149">
        <v>20</v>
      </c>
      <c r="AD10" s="143">
        <v>20</v>
      </c>
      <c r="AE10" s="142"/>
      <c r="AF10" s="144"/>
      <c r="AG10" s="133">
        <v>19</v>
      </c>
      <c r="AH10" s="133">
        <v>1</v>
      </c>
      <c r="AI10" s="145">
        <v>20</v>
      </c>
      <c r="AJ10" s="133">
        <v>4</v>
      </c>
      <c r="AK10" s="133">
        <v>4</v>
      </c>
      <c r="AL10" s="82">
        <v>28</v>
      </c>
    </row>
    <row r="11" spans="1:38" ht="14.4" x14ac:dyDescent="0.3">
      <c r="A11" s="130">
        <v>13</v>
      </c>
      <c r="B11" s="131">
        <v>591.435294117647</v>
      </c>
      <c r="C11" s="131">
        <v>150816</v>
      </c>
      <c r="D11" s="132"/>
      <c r="E11" s="133">
        <v>140</v>
      </c>
      <c r="F11" s="134">
        <v>157.21176470588236</v>
      </c>
      <c r="G11" s="135"/>
      <c r="H11" s="130">
        <v>13</v>
      </c>
      <c r="I11" s="131">
        <v>418.13461538461536</v>
      </c>
      <c r="J11" s="131">
        <v>21743</v>
      </c>
      <c r="K11" s="136"/>
      <c r="L11" s="133">
        <v>48</v>
      </c>
      <c r="M11" s="137">
        <v>124.17307692307692</v>
      </c>
      <c r="N11" s="135"/>
      <c r="O11" s="130">
        <v>13</v>
      </c>
      <c r="P11" s="138">
        <v>349.9655172413793</v>
      </c>
      <c r="Q11" s="131">
        <v>20298</v>
      </c>
      <c r="R11" s="139"/>
      <c r="S11" s="13" t="s">
        <v>86</v>
      </c>
      <c r="T11" s="134">
        <v>108.70689655172414</v>
      </c>
      <c r="V11" s="140" t="s">
        <v>205</v>
      </c>
      <c r="W11" s="146">
        <v>23</v>
      </c>
      <c r="X11" s="146">
        <v>23</v>
      </c>
      <c r="Y11" s="146">
        <v>23</v>
      </c>
      <c r="Z11" s="146">
        <v>23</v>
      </c>
      <c r="AA11" s="146">
        <v>23</v>
      </c>
      <c r="AB11" s="150"/>
      <c r="AC11" s="146">
        <v>22</v>
      </c>
      <c r="AD11" s="143">
        <v>23</v>
      </c>
      <c r="AE11" s="142"/>
      <c r="AF11" s="144"/>
      <c r="AG11" s="133">
        <v>21</v>
      </c>
      <c r="AH11" s="133">
        <v>0</v>
      </c>
      <c r="AI11" s="145">
        <v>21</v>
      </c>
      <c r="AJ11" s="133">
        <v>5</v>
      </c>
      <c r="AK11" s="133">
        <v>5</v>
      </c>
      <c r="AL11" s="82">
        <v>31</v>
      </c>
    </row>
    <row r="12" spans="1:38" ht="14.4" x14ac:dyDescent="0.3">
      <c r="A12" s="130">
        <v>15</v>
      </c>
      <c r="B12" s="131">
        <v>447.7176470588235</v>
      </c>
      <c r="C12" s="131">
        <v>114168</v>
      </c>
      <c r="D12" s="132"/>
      <c r="E12" s="133">
        <v>128</v>
      </c>
      <c r="F12" s="134">
        <v>171.10980392156864</v>
      </c>
      <c r="G12" s="135"/>
      <c r="H12" s="130">
        <v>15</v>
      </c>
      <c r="I12" s="131">
        <v>348.88461538461536</v>
      </c>
      <c r="J12" s="131">
        <v>18142</v>
      </c>
      <c r="K12" s="136"/>
      <c r="L12" s="133" t="s">
        <v>86</v>
      </c>
      <c r="M12" s="137">
        <v>127.38461538461539</v>
      </c>
      <c r="N12" s="135"/>
      <c r="O12" s="130">
        <v>15</v>
      </c>
      <c r="P12" s="138">
        <v>344.32758620689657</v>
      </c>
      <c r="Q12" s="131">
        <v>19971</v>
      </c>
      <c r="R12" s="139"/>
      <c r="S12" s="13" t="s">
        <v>92</v>
      </c>
      <c r="T12" s="134">
        <v>119.43103448275862</v>
      </c>
      <c r="V12" s="140" t="s">
        <v>206</v>
      </c>
      <c r="W12" s="146">
        <v>22</v>
      </c>
      <c r="X12" s="146">
        <v>22</v>
      </c>
      <c r="Y12" s="146">
        <v>22</v>
      </c>
      <c r="Z12" s="146">
        <v>22</v>
      </c>
      <c r="AA12" s="146">
        <v>22</v>
      </c>
      <c r="AB12" s="150"/>
      <c r="AC12" s="146">
        <v>22</v>
      </c>
      <c r="AD12" s="143">
        <v>17</v>
      </c>
      <c r="AE12" s="151">
        <v>5</v>
      </c>
      <c r="AF12" s="144"/>
      <c r="AG12" s="133">
        <v>22</v>
      </c>
      <c r="AH12" s="133">
        <v>0</v>
      </c>
      <c r="AI12" s="145">
        <v>22</v>
      </c>
      <c r="AJ12" s="133">
        <v>4</v>
      </c>
      <c r="AK12" s="133">
        <v>4</v>
      </c>
      <c r="AL12" s="82">
        <v>30</v>
      </c>
    </row>
    <row r="13" spans="1:38" ht="14.4" x14ac:dyDescent="0.3">
      <c r="A13" s="130">
        <v>16</v>
      </c>
      <c r="B13" s="131">
        <v>1809.9411764705883</v>
      </c>
      <c r="C13" s="131">
        <v>461535</v>
      </c>
      <c r="D13" s="132"/>
      <c r="E13" s="133" t="s">
        <v>87</v>
      </c>
      <c r="F13" s="134">
        <v>184.98431372549018</v>
      </c>
      <c r="G13" s="135"/>
      <c r="H13" s="130">
        <v>16</v>
      </c>
      <c r="I13" s="131">
        <v>1160.7115384615386</v>
      </c>
      <c r="J13" s="131">
        <v>60357</v>
      </c>
      <c r="K13" s="136"/>
      <c r="L13" s="133" t="s">
        <v>30</v>
      </c>
      <c r="M13" s="137">
        <v>134.69230769230768</v>
      </c>
      <c r="N13" s="135"/>
      <c r="O13" s="130">
        <v>16</v>
      </c>
      <c r="P13" s="138">
        <v>928.13793103448279</v>
      </c>
      <c r="Q13" s="131">
        <v>53832</v>
      </c>
      <c r="R13" s="139"/>
      <c r="S13" s="13">
        <v>184</v>
      </c>
      <c r="T13" s="134">
        <v>129.65517241379311</v>
      </c>
      <c r="V13" s="140" t="s">
        <v>207</v>
      </c>
      <c r="W13" s="146">
        <v>20</v>
      </c>
      <c r="X13" s="146">
        <v>20</v>
      </c>
      <c r="Y13" s="146">
        <v>20</v>
      </c>
      <c r="Z13" s="146">
        <v>20</v>
      </c>
      <c r="AA13" s="146">
        <v>20</v>
      </c>
      <c r="AB13" s="150"/>
      <c r="AC13" s="146">
        <v>20</v>
      </c>
      <c r="AD13" s="143"/>
      <c r="AE13" s="151">
        <v>20</v>
      </c>
      <c r="AF13" s="144"/>
      <c r="AG13" s="133">
        <v>22</v>
      </c>
      <c r="AH13" s="133">
        <v>0</v>
      </c>
      <c r="AI13" s="145">
        <v>22</v>
      </c>
      <c r="AJ13" s="133">
        <v>4</v>
      </c>
      <c r="AK13" s="133">
        <v>5</v>
      </c>
      <c r="AL13" s="82">
        <v>31</v>
      </c>
    </row>
    <row r="14" spans="1:38" ht="14.4" x14ac:dyDescent="0.3">
      <c r="A14" s="130">
        <v>17</v>
      </c>
      <c r="B14" s="131">
        <v>2481.3803921568629</v>
      </c>
      <c r="C14" s="131">
        <v>632752</v>
      </c>
      <c r="D14" s="132"/>
      <c r="E14" s="133">
        <v>48</v>
      </c>
      <c r="F14" s="134">
        <v>191.08627450980393</v>
      </c>
      <c r="G14" s="135"/>
      <c r="H14" s="130">
        <v>17</v>
      </c>
      <c r="I14" s="131">
        <v>1775.9230769230769</v>
      </c>
      <c r="J14" s="131">
        <v>92348</v>
      </c>
      <c r="K14" s="136"/>
      <c r="L14" s="13">
        <v>108</v>
      </c>
      <c r="M14" s="137">
        <v>137.13461538461539</v>
      </c>
      <c r="N14" s="135"/>
      <c r="O14" s="130">
        <v>17</v>
      </c>
      <c r="P14" s="138">
        <v>1317.4310344827586</v>
      </c>
      <c r="Q14" s="131">
        <v>76411</v>
      </c>
      <c r="R14" s="139"/>
      <c r="S14" s="13">
        <v>52</v>
      </c>
      <c r="T14" s="134">
        <v>136.72413793103448</v>
      </c>
      <c r="U14" s="87"/>
      <c r="V14" s="140" t="s">
        <v>208</v>
      </c>
      <c r="W14" s="146">
        <v>22</v>
      </c>
      <c r="X14" s="146">
        <v>22</v>
      </c>
      <c r="Y14" s="146">
        <v>22</v>
      </c>
      <c r="Z14" s="146">
        <v>22</v>
      </c>
      <c r="AA14" s="146">
        <v>22</v>
      </c>
      <c r="AB14" s="150"/>
      <c r="AC14" s="146">
        <v>22</v>
      </c>
      <c r="AD14" s="143"/>
      <c r="AE14" s="151">
        <v>22</v>
      </c>
      <c r="AF14" s="144"/>
      <c r="AG14" s="133">
        <v>20</v>
      </c>
      <c r="AH14" s="133">
        <v>0</v>
      </c>
      <c r="AI14" s="145">
        <v>20</v>
      </c>
      <c r="AJ14" s="133">
        <v>5</v>
      </c>
      <c r="AK14" s="133">
        <v>5</v>
      </c>
      <c r="AL14" s="82">
        <v>30</v>
      </c>
    </row>
    <row r="15" spans="1:38" x14ac:dyDescent="0.25">
      <c r="A15" s="130">
        <v>19</v>
      </c>
      <c r="B15" s="131">
        <v>3408.3960784313726</v>
      </c>
      <c r="C15" s="131">
        <v>869141</v>
      </c>
      <c r="D15" s="132"/>
      <c r="E15" s="133" t="s">
        <v>30</v>
      </c>
      <c r="F15" s="134">
        <v>195.61176470588236</v>
      </c>
      <c r="G15" s="135"/>
      <c r="H15" s="130">
        <v>19</v>
      </c>
      <c r="I15" s="131">
        <v>2269.2884615384614</v>
      </c>
      <c r="J15" s="131">
        <v>118003</v>
      </c>
      <c r="K15" s="136"/>
      <c r="L15" s="133">
        <v>52</v>
      </c>
      <c r="M15" s="137">
        <v>147.57692307692307</v>
      </c>
      <c r="N15" s="135"/>
      <c r="O15" s="130">
        <v>19</v>
      </c>
      <c r="P15" s="138">
        <v>1742</v>
      </c>
      <c r="Q15" s="131">
        <v>101036</v>
      </c>
      <c r="R15" s="139"/>
      <c r="S15" s="13" t="s">
        <v>91</v>
      </c>
      <c r="T15" s="134">
        <v>137.13793103448276</v>
      </c>
      <c r="V15" s="1"/>
      <c r="W15" s="152"/>
      <c r="X15" s="152"/>
      <c r="Y15" s="152"/>
      <c r="Z15" s="152"/>
      <c r="AA15" s="152"/>
      <c r="AB15" s="152"/>
      <c r="AC15" s="144"/>
      <c r="AD15" s="144"/>
      <c r="AE15" s="144"/>
      <c r="AF15" s="144"/>
      <c r="AI15" s="145"/>
      <c r="AL15" s="82"/>
    </row>
    <row r="16" spans="1:38" ht="14.4" x14ac:dyDescent="0.3">
      <c r="A16" s="130">
        <v>27</v>
      </c>
      <c r="B16" s="131">
        <v>1785.1215686274509</v>
      </c>
      <c r="C16" s="131">
        <v>455206</v>
      </c>
      <c r="D16" s="132"/>
      <c r="E16" s="133" t="s">
        <v>97</v>
      </c>
      <c r="F16" s="134">
        <v>196</v>
      </c>
      <c r="G16" s="135"/>
      <c r="H16" s="130">
        <v>27</v>
      </c>
      <c r="I16" s="131">
        <v>1319.6346153846155</v>
      </c>
      <c r="J16" s="131">
        <v>68621</v>
      </c>
      <c r="K16" s="136"/>
      <c r="L16" s="133">
        <v>184</v>
      </c>
      <c r="M16" s="137">
        <v>150.07692307692307</v>
      </c>
      <c r="N16" s="135"/>
      <c r="O16" s="130">
        <v>27</v>
      </c>
      <c r="P16" s="138">
        <v>1271.7586206896551</v>
      </c>
      <c r="Q16" s="131">
        <v>73762</v>
      </c>
      <c r="R16" s="139"/>
      <c r="S16" s="13">
        <v>104</v>
      </c>
      <c r="T16" s="134">
        <v>146.55172413793105</v>
      </c>
      <c r="V16" s="140" t="s">
        <v>209</v>
      </c>
      <c r="W16" s="153">
        <v>255</v>
      </c>
      <c r="X16" s="153">
        <v>250</v>
      </c>
      <c r="Y16" s="153">
        <v>233</v>
      </c>
      <c r="Z16" s="153">
        <v>255</v>
      </c>
      <c r="AA16" s="153">
        <v>216</v>
      </c>
      <c r="AB16" s="153">
        <v>81</v>
      </c>
      <c r="AC16" s="153">
        <v>173</v>
      </c>
      <c r="AD16" s="153">
        <v>208</v>
      </c>
      <c r="AE16" s="153">
        <v>47</v>
      </c>
      <c r="AF16" s="154"/>
      <c r="AG16" s="139">
        <v>249</v>
      </c>
      <c r="AH16" s="133">
        <v>5</v>
      </c>
      <c r="AI16" s="139">
        <v>254</v>
      </c>
      <c r="AJ16" s="139">
        <v>52</v>
      </c>
      <c r="AK16" s="139">
        <v>59</v>
      </c>
      <c r="AL16" s="82">
        <v>365</v>
      </c>
    </row>
    <row r="17" spans="1:46" ht="18.600000000000001" thickBot="1" x14ac:dyDescent="0.4">
      <c r="A17" s="130">
        <v>28</v>
      </c>
      <c r="B17" s="131">
        <v>258.75686274509803</v>
      </c>
      <c r="C17" s="131">
        <v>65983</v>
      </c>
      <c r="D17" s="132"/>
      <c r="E17" s="13">
        <v>65</v>
      </c>
      <c r="F17" s="134">
        <v>228.24313725490197</v>
      </c>
      <c r="G17" s="135"/>
      <c r="H17" s="130">
        <v>28</v>
      </c>
      <c r="I17" s="131">
        <v>198.61538461538461</v>
      </c>
      <c r="J17" s="131">
        <v>10328</v>
      </c>
      <c r="K17" s="136"/>
      <c r="L17" s="133">
        <v>140</v>
      </c>
      <c r="M17" s="137">
        <v>160.15384615384616</v>
      </c>
      <c r="N17" s="135"/>
      <c r="O17" s="130">
        <v>28</v>
      </c>
      <c r="P17" s="138">
        <v>102.44827586206897</v>
      </c>
      <c r="Q17" s="131">
        <v>5942</v>
      </c>
      <c r="R17" s="139"/>
      <c r="S17" s="13" t="s">
        <v>89</v>
      </c>
      <c r="T17" s="134">
        <v>148.41379310344828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</row>
    <row r="18" spans="1:46" ht="15" thickBot="1" x14ac:dyDescent="0.35">
      <c r="A18" s="130">
        <v>29</v>
      </c>
      <c r="B18" s="131">
        <v>2685.9411764705883</v>
      </c>
      <c r="C18" s="131">
        <v>684915</v>
      </c>
      <c r="D18" s="132"/>
      <c r="E18" s="133">
        <v>52</v>
      </c>
      <c r="F18" s="134">
        <v>236.43921568627451</v>
      </c>
      <c r="G18" s="135"/>
      <c r="H18" s="130">
        <v>29</v>
      </c>
      <c r="I18" s="131">
        <v>1434.1346153846155</v>
      </c>
      <c r="J18" s="131">
        <v>74575</v>
      </c>
      <c r="K18" s="136"/>
      <c r="L18" s="133">
        <v>66</v>
      </c>
      <c r="M18" s="137">
        <v>189.67307692307693</v>
      </c>
      <c r="N18" s="135"/>
      <c r="O18" s="130">
        <v>29</v>
      </c>
      <c r="P18" s="138">
        <v>1146.155172413793</v>
      </c>
      <c r="Q18" s="131">
        <v>66477</v>
      </c>
      <c r="R18" s="139"/>
      <c r="S18" s="13">
        <v>48</v>
      </c>
      <c r="T18" s="134">
        <v>148.98275862068965</v>
      </c>
      <c r="V18" s="156" t="s">
        <v>194</v>
      </c>
      <c r="W18" s="157" t="s">
        <v>65</v>
      </c>
      <c r="X18" s="158"/>
      <c r="Y18" s="158"/>
      <c r="Z18" s="158"/>
      <c r="AA18" s="159"/>
      <c r="AB18" s="108" t="s">
        <v>245</v>
      </c>
      <c r="AC18" s="109" t="s">
        <v>241</v>
      </c>
      <c r="AD18" s="108" t="s">
        <v>245</v>
      </c>
      <c r="AE18" s="109" t="s">
        <v>240</v>
      </c>
      <c r="AF18" s="160"/>
    </row>
    <row r="19" spans="1:46" ht="15" thickBot="1" x14ac:dyDescent="0.35">
      <c r="A19" s="130">
        <v>30</v>
      </c>
      <c r="B19" s="131">
        <v>883.87843137254902</v>
      </c>
      <c r="C19" s="131">
        <v>225389</v>
      </c>
      <c r="D19" s="132"/>
      <c r="E19" s="133">
        <v>1</v>
      </c>
      <c r="F19" s="134">
        <v>240.31372549019608</v>
      </c>
      <c r="G19" s="135"/>
      <c r="H19" s="130">
        <v>30</v>
      </c>
      <c r="I19" s="131">
        <v>508.13461538461536</v>
      </c>
      <c r="J19" s="131">
        <v>26423</v>
      </c>
      <c r="K19" s="136"/>
      <c r="L19" s="133">
        <v>1</v>
      </c>
      <c r="M19" s="137">
        <v>193.75</v>
      </c>
      <c r="N19" s="135"/>
      <c r="O19" s="130">
        <v>30</v>
      </c>
      <c r="P19" s="138">
        <v>104.63793103448276</v>
      </c>
      <c r="Q19" s="131">
        <v>6069</v>
      </c>
      <c r="R19" s="139"/>
      <c r="S19" s="13" t="s">
        <v>90</v>
      </c>
      <c r="T19" s="134">
        <v>153.75862068965517</v>
      </c>
      <c r="V19" s="161"/>
      <c r="W19" s="162" t="s">
        <v>195</v>
      </c>
      <c r="X19" s="162" t="s">
        <v>222</v>
      </c>
      <c r="Y19" s="162" t="s">
        <v>223</v>
      </c>
      <c r="Z19" s="162" t="s">
        <v>189</v>
      </c>
      <c r="AA19" s="162" t="s">
        <v>196</v>
      </c>
      <c r="AB19" s="109" t="s">
        <v>210</v>
      </c>
      <c r="AC19" s="109" t="s">
        <v>210</v>
      </c>
      <c r="AD19" s="109" t="s">
        <v>211</v>
      </c>
      <c r="AE19" s="109" t="s">
        <v>211</v>
      </c>
      <c r="AF19" s="160"/>
    </row>
    <row r="20" spans="1:46" ht="14.4" x14ac:dyDescent="0.3">
      <c r="A20" s="130">
        <v>32</v>
      </c>
      <c r="B20" s="131">
        <v>896.52549019607841</v>
      </c>
      <c r="C20" s="131">
        <v>228614</v>
      </c>
      <c r="D20" s="132"/>
      <c r="E20" s="13" t="s">
        <v>249</v>
      </c>
      <c r="F20" s="134">
        <v>242.28326180257511</v>
      </c>
      <c r="G20" s="135"/>
      <c r="H20" s="130">
        <v>32</v>
      </c>
      <c r="I20" s="131">
        <v>715.26923076923072</v>
      </c>
      <c r="J20" s="131">
        <v>37194</v>
      </c>
      <c r="K20" s="136"/>
      <c r="L20" s="13">
        <v>28</v>
      </c>
      <c r="M20" s="137">
        <v>198.61538461538461</v>
      </c>
      <c r="N20" s="135"/>
      <c r="O20" s="130">
        <v>32</v>
      </c>
      <c r="P20" s="138">
        <v>564.67241379310349</v>
      </c>
      <c r="Q20" s="131">
        <v>32751</v>
      </c>
      <c r="R20" s="139"/>
      <c r="S20" s="13">
        <v>108</v>
      </c>
      <c r="T20" s="134">
        <v>155.68965517241378</v>
      </c>
      <c r="V20" s="140" t="s">
        <v>197</v>
      </c>
      <c r="W20" s="163">
        <v>4</v>
      </c>
      <c r="X20" s="163">
        <v>0</v>
      </c>
      <c r="Y20" s="163">
        <v>0</v>
      </c>
      <c r="Z20" s="163">
        <v>4</v>
      </c>
      <c r="AA20" s="163">
        <v>0</v>
      </c>
      <c r="AB20" s="163">
        <v>4</v>
      </c>
      <c r="AC20" s="142"/>
      <c r="AD20" s="143">
        <v>4</v>
      </c>
      <c r="AE20" s="142"/>
      <c r="AF20" s="144"/>
    </row>
    <row r="21" spans="1:46" ht="14.4" x14ac:dyDescent="0.3">
      <c r="A21" s="130">
        <v>35</v>
      </c>
      <c r="B21" s="131">
        <v>2345.1999999999998</v>
      </c>
      <c r="C21" s="131">
        <v>598026</v>
      </c>
      <c r="D21" s="132"/>
      <c r="E21" s="133">
        <v>62</v>
      </c>
      <c r="F21" s="134">
        <v>248.48627450980393</v>
      </c>
      <c r="G21" s="135"/>
      <c r="H21" s="130">
        <v>35</v>
      </c>
      <c r="I21" s="131">
        <v>1817.4615384615386</v>
      </c>
      <c r="J21" s="131">
        <v>94508</v>
      </c>
      <c r="K21" s="136"/>
      <c r="L21" s="133">
        <v>104</v>
      </c>
      <c r="M21" s="137">
        <v>199.17307692307693</v>
      </c>
      <c r="N21" s="135"/>
      <c r="O21" s="130">
        <v>35</v>
      </c>
      <c r="P21" s="138">
        <v>1624.8103448275863</v>
      </c>
      <c r="Q21" s="131">
        <v>94239</v>
      </c>
      <c r="R21" s="139"/>
      <c r="S21" s="13">
        <v>1</v>
      </c>
      <c r="T21" s="134">
        <v>155.9655172413793</v>
      </c>
      <c r="V21" s="140" t="s">
        <v>198</v>
      </c>
      <c r="W21" s="164">
        <v>5</v>
      </c>
      <c r="X21" s="164">
        <v>0</v>
      </c>
      <c r="Y21" s="164">
        <v>0</v>
      </c>
      <c r="Z21" s="164">
        <v>5</v>
      </c>
      <c r="AA21" s="164">
        <v>0</v>
      </c>
      <c r="AB21" s="164">
        <v>5</v>
      </c>
      <c r="AC21" s="142"/>
      <c r="AD21" s="143">
        <v>5</v>
      </c>
      <c r="AE21" s="142"/>
      <c r="AF21" s="144"/>
    </row>
    <row r="22" spans="1:46" ht="14.4" x14ac:dyDescent="0.3">
      <c r="A22" s="130">
        <v>39</v>
      </c>
      <c r="B22" s="131">
        <v>114.24705882352941</v>
      </c>
      <c r="C22" s="131">
        <v>29133</v>
      </c>
      <c r="D22" s="132"/>
      <c r="E22" s="133">
        <v>28</v>
      </c>
      <c r="F22" s="134">
        <v>258.75686274509803</v>
      </c>
      <c r="G22" s="135"/>
      <c r="H22" s="130">
        <v>39</v>
      </c>
      <c r="I22" s="131">
        <v>94.115384615384613</v>
      </c>
      <c r="J22" s="131">
        <v>4894</v>
      </c>
      <c r="K22" s="136"/>
      <c r="L22" s="133">
        <v>75</v>
      </c>
      <c r="M22" s="137">
        <v>217.67307692307693</v>
      </c>
      <c r="N22" s="135"/>
      <c r="O22" s="130">
        <v>39</v>
      </c>
      <c r="P22" s="138">
        <v>90.172413793103445</v>
      </c>
      <c r="Q22" s="131">
        <v>5230</v>
      </c>
      <c r="R22" s="139"/>
      <c r="S22" s="13">
        <v>75</v>
      </c>
      <c r="T22" s="134">
        <v>158.18965517241378</v>
      </c>
      <c r="V22" s="140" t="s">
        <v>199</v>
      </c>
      <c r="W22" s="164">
        <v>4</v>
      </c>
      <c r="X22" s="164">
        <v>0</v>
      </c>
      <c r="Y22" s="164">
        <v>0</v>
      </c>
      <c r="Z22" s="164">
        <v>4</v>
      </c>
      <c r="AA22" s="164">
        <v>0</v>
      </c>
      <c r="AB22" s="164">
        <v>4</v>
      </c>
      <c r="AC22" s="147"/>
      <c r="AD22" s="143">
        <v>4</v>
      </c>
      <c r="AE22" s="142"/>
      <c r="AF22" s="144"/>
    </row>
    <row r="23" spans="1:46" ht="14.4" x14ac:dyDescent="0.3">
      <c r="A23" s="130">
        <v>40</v>
      </c>
      <c r="B23" s="131">
        <v>1186.5725490196078</v>
      </c>
      <c r="C23" s="131">
        <v>302576</v>
      </c>
      <c r="D23" s="132"/>
      <c r="E23" s="133">
        <v>10</v>
      </c>
      <c r="F23" s="134">
        <v>272.03529411764708</v>
      </c>
      <c r="G23" s="135"/>
      <c r="H23" s="130">
        <v>40</v>
      </c>
      <c r="I23" s="131">
        <v>955.86538461538464</v>
      </c>
      <c r="J23" s="131">
        <v>49705</v>
      </c>
      <c r="K23" s="136"/>
      <c r="L23" s="13">
        <v>122</v>
      </c>
      <c r="M23" s="137">
        <v>230.94230769230768</v>
      </c>
      <c r="N23" s="135"/>
      <c r="O23" s="130">
        <v>40</v>
      </c>
      <c r="P23" s="138">
        <v>891.39655172413791</v>
      </c>
      <c r="Q23" s="131">
        <v>51701</v>
      </c>
      <c r="R23" s="139"/>
      <c r="S23" s="13" t="s">
        <v>88</v>
      </c>
      <c r="T23" s="134">
        <v>161.32758620689654</v>
      </c>
      <c r="V23" s="140" t="s">
        <v>200</v>
      </c>
      <c r="W23" s="164">
        <v>5</v>
      </c>
      <c r="X23" s="164">
        <v>0</v>
      </c>
      <c r="Y23" s="164">
        <v>0</v>
      </c>
      <c r="Z23" s="164">
        <v>4</v>
      </c>
      <c r="AA23" s="164">
        <v>0</v>
      </c>
      <c r="AB23" s="164">
        <v>4</v>
      </c>
      <c r="AC23" s="165">
        <v>1</v>
      </c>
      <c r="AD23" s="143">
        <v>5</v>
      </c>
      <c r="AE23" s="142"/>
      <c r="AF23" s="144"/>
    </row>
    <row r="24" spans="1:46" ht="14.4" x14ac:dyDescent="0.3">
      <c r="A24" s="130">
        <v>41</v>
      </c>
      <c r="B24" s="131">
        <v>2738.6980392156861</v>
      </c>
      <c r="C24" s="131">
        <v>698368</v>
      </c>
      <c r="D24" s="132"/>
      <c r="E24" s="133">
        <v>184</v>
      </c>
      <c r="F24" s="134">
        <v>282.1843137254902</v>
      </c>
      <c r="G24" s="135"/>
      <c r="H24" s="130">
        <v>41</v>
      </c>
      <c r="I24" s="131">
        <v>1664.0961538461538</v>
      </c>
      <c r="J24" s="131">
        <v>86533</v>
      </c>
      <c r="K24" s="136"/>
      <c r="L24" s="133">
        <v>10</v>
      </c>
      <c r="M24" s="137">
        <v>232.09615384615384</v>
      </c>
      <c r="N24" s="135"/>
      <c r="O24" s="130">
        <v>41</v>
      </c>
      <c r="P24" s="138">
        <v>1440.5172413793102</v>
      </c>
      <c r="Q24" s="131">
        <v>83550</v>
      </c>
      <c r="R24" s="139"/>
      <c r="S24" s="13">
        <v>62</v>
      </c>
      <c r="T24" s="134">
        <v>166.05172413793105</v>
      </c>
      <c r="U24" s="166"/>
      <c r="V24" s="140" t="s">
        <v>201</v>
      </c>
      <c r="W24" s="164">
        <v>4</v>
      </c>
      <c r="X24" s="164">
        <v>0</v>
      </c>
      <c r="Y24" s="164">
        <v>0</v>
      </c>
      <c r="Z24" s="164">
        <v>5</v>
      </c>
      <c r="AA24" s="164">
        <v>0</v>
      </c>
      <c r="AB24" s="167"/>
      <c r="AC24" s="165">
        <v>4</v>
      </c>
      <c r="AD24" s="143">
        <v>4</v>
      </c>
      <c r="AE24" s="142"/>
      <c r="AF24" s="144"/>
    </row>
    <row r="25" spans="1:46" ht="14.4" x14ac:dyDescent="0.3">
      <c r="A25" s="130">
        <v>43</v>
      </c>
      <c r="B25" s="131">
        <v>1025.1098039215685</v>
      </c>
      <c r="C25" s="131">
        <v>261403</v>
      </c>
      <c r="D25" s="132"/>
      <c r="E25" s="133">
        <v>66</v>
      </c>
      <c r="F25" s="134">
        <v>299.46666666666664</v>
      </c>
      <c r="G25" s="135"/>
      <c r="H25" s="130">
        <v>43</v>
      </c>
      <c r="I25" s="131">
        <v>793.53846153846155</v>
      </c>
      <c r="J25" s="131">
        <v>41264</v>
      </c>
      <c r="K25" s="136"/>
      <c r="L25" s="133" t="s">
        <v>259</v>
      </c>
      <c r="M25" s="137">
        <v>254.15384615384616</v>
      </c>
      <c r="N25" s="135"/>
      <c r="O25" s="130">
        <v>43</v>
      </c>
      <c r="P25" s="138">
        <v>660.79310344827582</v>
      </c>
      <c r="Q25" s="131">
        <v>38326</v>
      </c>
      <c r="R25" s="139"/>
      <c r="S25" s="13">
        <v>66</v>
      </c>
      <c r="T25" s="134">
        <v>184.29310344827587</v>
      </c>
      <c r="V25" s="140" t="s">
        <v>202</v>
      </c>
      <c r="W25" s="164">
        <v>4</v>
      </c>
      <c r="X25" s="164">
        <v>0</v>
      </c>
      <c r="Y25" s="164">
        <v>0</v>
      </c>
      <c r="Z25" s="164">
        <v>4</v>
      </c>
      <c r="AA25" s="164">
        <v>0</v>
      </c>
      <c r="AB25" s="167"/>
      <c r="AC25" s="165">
        <v>4</v>
      </c>
      <c r="AD25" s="143">
        <v>4</v>
      </c>
      <c r="AE25" s="142"/>
      <c r="AF25" s="144"/>
    </row>
    <row r="26" spans="1:46" ht="14.4" x14ac:dyDescent="0.3">
      <c r="A26" s="130">
        <v>44</v>
      </c>
      <c r="B26" s="131">
        <v>921.29803921568623</v>
      </c>
      <c r="C26" s="131">
        <v>234931</v>
      </c>
      <c r="D26" s="132"/>
      <c r="E26" s="13">
        <v>75</v>
      </c>
      <c r="F26" s="134">
        <v>329.14117647058822</v>
      </c>
      <c r="G26" s="135"/>
      <c r="H26" s="130">
        <v>44</v>
      </c>
      <c r="I26" s="131">
        <v>883.53846153846155</v>
      </c>
      <c r="J26" s="131">
        <v>45944</v>
      </c>
      <c r="K26" s="136"/>
      <c r="L26" s="133">
        <v>83</v>
      </c>
      <c r="M26" s="137">
        <v>255.28846153846155</v>
      </c>
      <c r="N26" s="135"/>
      <c r="O26" s="130">
        <v>44</v>
      </c>
      <c r="P26" s="138">
        <v>660.67241379310349</v>
      </c>
      <c r="Q26" s="131">
        <v>38319</v>
      </c>
      <c r="R26" s="139"/>
      <c r="S26" s="133">
        <v>10</v>
      </c>
      <c r="T26" s="134">
        <v>190.25862068965517</v>
      </c>
      <c r="V26" s="140" t="s">
        <v>203</v>
      </c>
      <c r="W26" s="164">
        <v>5</v>
      </c>
      <c r="X26" s="164">
        <v>0</v>
      </c>
      <c r="Y26" s="164">
        <v>0</v>
      </c>
      <c r="Z26" s="164">
        <v>4</v>
      </c>
      <c r="AA26" s="164">
        <v>0</v>
      </c>
      <c r="AB26" s="167"/>
      <c r="AC26" s="165">
        <v>5</v>
      </c>
      <c r="AD26" s="143">
        <v>5</v>
      </c>
      <c r="AE26" s="142"/>
      <c r="AF26" s="144"/>
    </row>
    <row r="27" spans="1:46" ht="14.4" x14ac:dyDescent="0.3">
      <c r="A27" s="130">
        <v>45</v>
      </c>
      <c r="B27" s="131">
        <v>1330.9137254901962</v>
      </c>
      <c r="C27" s="131">
        <v>339383</v>
      </c>
      <c r="D27" s="132"/>
      <c r="E27" s="133" t="s">
        <v>258</v>
      </c>
      <c r="F27" s="134">
        <v>337.35294117647061</v>
      </c>
      <c r="G27" s="135"/>
      <c r="H27" s="130">
        <v>45</v>
      </c>
      <c r="I27" s="131">
        <v>737.84615384615381</v>
      </c>
      <c r="J27" s="131">
        <v>38368</v>
      </c>
      <c r="K27" s="136"/>
      <c r="L27" s="133" t="s">
        <v>92</v>
      </c>
      <c r="M27" s="137">
        <v>255.55769230769232</v>
      </c>
      <c r="N27" s="135"/>
      <c r="O27" s="130">
        <v>45</v>
      </c>
      <c r="P27" s="138">
        <v>386.5344827586207</v>
      </c>
      <c r="Q27" s="131">
        <v>22419</v>
      </c>
      <c r="R27" s="139"/>
      <c r="S27" s="13">
        <v>136</v>
      </c>
      <c r="T27" s="134">
        <v>199.74137931034483</v>
      </c>
      <c r="V27" s="140" t="s">
        <v>204</v>
      </c>
      <c r="W27" s="164">
        <v>4</v>
      </c>
      <c r="X27" s="164">
        <v>0</v>
      </c>
      <c r="Y27" s="164">
        <v>0</v>
      </c>
      <c r="Z27" s="164">
        <v>5</v>
      </c>
      <c r="AA27" s="164">
        <v>0</v>
      </c>
      <c r="AB27" s="167"/>
      <c r="AC27" s="165">
        <v>4</v>
      </c>
      <c r="AD27" s="143">
        <v>4</v>
      </c>
      <c r="AE27" s="142"/>
      <c r="AF27" s="144"/>
    </row>
    <row r="28" spans="1:46" ht="14.4" x14ac:dyDescent="0.3">
      <c r="A28" s="130">
        <v>48</v>
      </c>
      <c r="B28" s="131">
        <v>191.08627450980393</v>
      </c>
      <c r="C28" s="131">
        <v>48727</v>
      </c>
      <c r="D28" s="132"/>
      <c r="E28" s="13">
        <v>122</v>
      </c>
      <c r="F28" s="134">
        <v>357.78039215686272</v>
      </c>
      <c r="G28" s="135"/>
      <c r="H28" s="130">
        <v>48</v>
      </c>
      <c r="I28" s="131">
        <v>124.17307692307692</v>
      </c>
      <c r="J28" s="131">
        <v>6457</v>
      </c>
      <c r="K28" s="136"/>
      <c r="L28" s="133">
        <v>62</v>
      </c>
      <c r="M28" s="137">
        <v>265.32692307692309</v>
      </c>
      <c r="N28" s="135"/>
      <c r="O28" s="130">
        <v>48</v>
      </c>
      <c r="P28" s="138">
        <v>148.98275862068965</v>
      </c>
      <c r="Q28" s="131">
        <v>8641</v>
      </c>
      <c r="R28" s="139"/>
      <c r="S28" s="13">
        <v>122</v>
      </c>
      <c r="T28" s="134">
        <v>210.91379310344828</v>
      </c>
      <c r="V28" s="140" t="s">
        <v>205</v>
      </c>
      <c r="W28" s="164">
        <v>4</v>
      </c>
      <c r="X28" s="164">
        <v>0</v>
      </c>
      <c r="Y28" s="164">
        <v>0</v>
      </c>
      <c r="Z28" s="164">
        <v>4</v>
      </c>
      <c r="AA28" s="164">
        <v>0</v>
      </c>
      <c r="AB28" s="167"/>
      <c r="AC28" s="165">
        <v>4</v>
      </c>
      <c r="AD28" s="143">
        <v>4</v>
      </c>
      <c r="AE28" s="142"/>
      <c r="AF28" s="144"/>
    </row>
    <row r="29" spans="1:46" ht="14.4" x14ac:dyDescent="0.3">
      <c r="A29" s="130">
        <v>50</v>
      </c>
      <c r="B29" s="131">
        <v>2376.1725490196077</v>
      </c>
      <c r="C29" s="131">
        <v>605924</v>
      </c>
      <c r="D29" s="132"/>
      <c r="E29" s="133" t="s">
        <v>92</v>
      </c>
      <c r="F29" s="134">
        <v>371.01568627450979</v>
      </c>
      <c r="G29" s="135"/>
      <c r="H29" s="130">
        <v>50</v>
      </c>
      <c r="I29" s="131">
        <v>1675.8653846153845</v>
      </c>
      <c r="J29" s="131">
        <v>87145</v>
      </c>
      <c r="K29" s="136"/>
      <c r="L29" s="133" t="s">
        <v>91</v>
      </c>
      <c r="M29" s="137">
        <v>278.84615384615387</v>
      </c>
      <c r="N29" s="135"/>
      <c r="O29" s="130">
        <v>50</v>
      </c>
      <c r="P29" s="138">
        <v>1356.3620689655172</v>
      </c>
      <c r="Q29" s="131">
        <v>78669</v>
      </c>
      <c r="R29" s="139"/>
      <c r="S29" s="13" t="s">
        <v>259</v>
      </c>
      <c r="T29" s="134">
        <v>211.82758620689654</v>
      </c>
      <c r="V29" s="140" t="s">
        <v>206</v>
      </c>
      <c r="W29" s="164">
        <v>4</v>
      </c>
      <c r="X29" s="164">
        <v>0</v>
      </c>
      <c r="Y29" s="164">
        <v>0</v>
      </c>
      <c r="Z29" s="164">
        <v>4</v>
      </c>
      <c r="AA29" s="164">
        <v>0</v>
      </c>
      <c r="AB29" s="167"/>
      <c r="AC29" s="165">
        <v>4</v>
      </c>
      <c r="AD29" s="143">
        <v>4</v>
      </c>
      <c r="AE29" s="151">
        <v>0</v>
      </c>
      <c r="AF29" s="144"/>
    </row>
    <row r="30" spans="1:46" ht="14.4" x14ac:dyDescent="0.3">
      <c r="A30" s="130">
        <v>51</v>
      </c>
      <c r="B30" s="131">
        <v>1200.8078431372548</v>
      </c>
      <c r="C30" s="131">
        <v>306206</v>
      </c>
      <c r="D30" s="132"/>
      <c r="E30" s="133" t="s">
        <v>91</v>
      </c>
      <c r="F30" s="134">
        <v>387.53725490196081</v>
      </c>
      <c r="G30" s="135"/>
      <c r="H30" s="130">
        <v>51</v>
      </c>
      <c r="I30" s="131">
        <v>845.38461538461536</v>
      </c>
      <c r="J30" s="131">
        <v>43960</v>
      </c>
      <c r="K30" s="136"/>
      <c r="L30" s="133" t="s">
        <v>89</v>
      </c>
      <c r="M30" s="137">
        <v>326.15384615384613</v>
      </c>
      <c r="N30" s="135"/>
      <c r="O30" s="130">
        <v>51</v>
      </c>
      <c r="P30" s="138">
        <v>709.9655172413793</v>
      </c>
      <c r="Q30" s="131">
        <v>41178</v>
      </c>
      <c r="R30" s="139"/>
      <c r="S30" s="13">
        <v>156</v>
      </c>
      <c r="T30" s="134">
        <v>252.25862068965517</v>
      </c>
      <c r="V30" s="140" t="s">
        <v>207</v>
      </c>
      <c r="W30" s="164">
        <v>5</v>
      </c>
      <c r="X30" s="164">
        <v>0</v>
      </c>
      <c r="Y30" s="164">
        <v>0</v>
      </c>
      <c r="Z30" s="164">
        <v>5</v>
      </c>
      <c r="AA30" s="164">
        <v>0</v>
      </c>
      <c r="AB30" s="167"/>
      <c r="AC30" s="165">
        <v>5</v>
      </c>
      <c r="AD30" s="143"/>
      <c r="AE30" s="151">
        <v>5</v>
      </c>
      <c r="AF30" s="144"/>
    </row>
    <row r="31" spans="1:46" ht="14.4" x14ac:dyDescent="0.3">
      <c r="A31" s="130">
        <v>52</v>
      </c>
      <c r="B31" s="131">
        <v>236.43921568627451</v>
      </c>
      <c r="C31" s="131">
        <v>60292</v>
      </c>
      <c r="D31" s="132"/>
      <c r="E31" s="13" t="s">
        <v>220</v>
      </c>
      <c r="F31" s="134">
        <v>392.3304721030043</v>
      </c>
      <c r="G31" s="135"/>
      <c r="H31" s="130">
        <v>52</v>
      </c>
      <c r="I31" s="131">
        <v>147.57692307692307</v>
      </c>
      <c r="J31" s="131">
        <v>7674</v>
      </c>
      <c r="K31" s="136"/>
      <c r="L31" s="61" t="s">
        <v>284</v>
      </c>
      <c r="M31" s="137">
        <v>337.61538461538464</v>
      </c>
      <c r="N31" s="135"/>
      <c r="O31" s="130">
        <v>52</v>
      </c>
      <c r="P31" s="138">
        <v>136.72413793103448</v>
      </c>
      <c r="Q31" s="131">
        <v>7930</v>
      </c>
      <c r="R31" s="139"/>
      <c r="S31" s="62">
        <v>83</v>
      </c>
      <c r="T31" s="134">
        <v>278.22413793103448</v>
      </c>
      <c r="V31" s="140" t="s">
        <v>208</v>
      </c>
      <c r="W31" s="164">
        <v>4</v>
      </c>
      <c r="X31" s="164">
        <v>0</v>
      </c>
      <c r="Y31" s="164">
        <v>0</v>
      </c>
      <c r="Z31" s="164">
        <v>4</v>
      </c>
      <c r="AA31" s="164">
        <v>0</v>
      </c>
      <c r="AB31" s="167"/>
      <c r="AC31" s="165">
        <v>4</v>
      </c>
      <c r="AD31" s="143"/>
      <c r="AE31" s="151">
        <v>4</v>
      </c>
      <c r="AF31" s="144"/>
    </row>
    <row r="32" spans="1:46" x14ac:dyDescent="0.25">
      <c r="A32" s="130">
        <v>56</v>
      </c>
      <c r="B32" s="131">
        <v>520.98823529411766</v>
      </c>
      <c r="C32" s="131">
        <v>132852</v>
      </c>
      <c r="D32" s="132"/>
      <c r="E32" s="13" t="s">
        <v>88</v>
      </c>
      <c r="F32" s="134">
        <v>406.69411764705882</v>
      </c>
      <c r="G32" s="135"/>
      <c r="H32" s="130">
        <v>56</v>
      </c>
      <c r="I32" s="131">
        <v>492.23076923076923</v>
      </c>
      <c r="J32" s="131">
        <v>25596</v>
      </c>
      <c r="K32" s="136"/>
      <c r="L32" s="133" t="s">
        <v>90</v>
      </c>
      <c r="M32" s="137">
        <v>341.75</v>
      </c>
      <c r="N32" s="135"/>
      <c r="O32" s="130">
        <v>56</v>
      </c>
      <c r="P32" s="138">
        <v>386.34482758620692</v>
      </c>
      <c r="Q32" s="131">
        <v>22408</v>
      </c>
      <c r="R32" s="139"/>
      <c r="S32" s="13">
        <v>12</v>
      </c>
      <c r="T32" s="134">
        <v>305.62068965517244</v>
      </c>
      <c r="V32" s="1"/>
      <c r="W32" s="152"/>
      <c r="X32" s="152"/>
      <c r="Y32" s="152"/>
      <c r="Z32" s="152"/>
      <c r="AA32" s="144"/>
      <c r="AB32" s="144"/>
      <c r="AC32" s="144"/>
      <c r="AD32" s="144"/>
      <c r="AE32" s="168"/>
      <c r="AF32" s="168"/>
    </row>
    <row r="33" spans="1:35" ht="14.4" x14ac:dyDescent="0.3">
      <c r="A33" s="130">
        <v>59</v>
      </c>
      <c r="B33" s="131">
        <v>819.31372549019613</v>
      </c>
      <c r="C33" s="131">
        <v>208925</v>
      </c>
      <c r="D33" s="132"/>
      <c r="E33" s="133">
        <v>12</v>
      </c>
      <c r="F33" s="134">
        <v>430</v>
      </c>
      <c r="G33" s="135"/>
      <c r="H33" s="130">
        <v>59</v>
      </c>
      <c r="I33" s="131">
        <v>470.94230769230768</v>
      </c>
      <c r="J33" s="131">
        <v>24489</v>
      </c>
      <c r="K33" s="136"/>
      <c r="L33" s="133">
        <v>15</v>
      </c>
      <c r="M33" s="137">
        <v>348.88461538461536</v>
      </c>
      <c r="N33" s="135"/>
      <c r="O33" s="130">
        <v>59</v>
      </c>
      <c r="P33" s="138">
        <v>410.60344827586209</v>
      </c>
      <c r="Q33" s="131">
        <v>23815</v>
      </c>
      <c r="R33" s="139"/>
      <c r="S33" s="13">
        <v>67</v>
      </c>
      <c r="T33" s="134">
        <v>332.48275862068965</v>
      </c>
      <c r="V33" s="140" t="s">
        <v>209</v>
      </c>
      <c r="W33" s="153">
        <v>52</v>
      </c>
      <c r="X33" s="153">
        <v>0</v>
      </c>
      <c r="Y33" s="153">
        <v>0</v>
      </c>
      <c r="Z33" s="153">
        <v>52</v>
      </c>
      <c r="AA33" s="153">
        <v>0</v>
      </c>
      <c r="AB33" s="153">
        <v>17</v>
      </c>
      <c r="AC33" s="153">
        <v>35</v>
      </c>
      <c r="AD33" s="153"/>
      <c r="AE33" s="153">
        <v>9</v>
      </c>
      <c r="AF33" s="154"/>
    </row>
    <row r="34" spans="1:35" x14ac:dyDescent="0.25">
      <c r="A34" s="130">
        <v>60</v>
      </c>
      <c r="B34" s="131">
        <v>1012.9686274509804</v>
      </c>
      <c r="C34" s="131">
        <v>258307</v>
      </c>
      <c r="D34" s="132"/>
      <c r="E34" s="13">
        <v>108</v>
      </c>
      <c r="F34" s="134">
        <v>446.2</v>
      </c>
      <c r="G34" s="135"/>
      <c r="H34" s="130">
        <v>60</v>
      </c>
      <c r="I34" s="131">
        <v>733.17307692307691</v>
      </c>
      <c r="J34" s="131">
        <v>38125</v>
      </c>
      <c r="K34" s="136"/>
      <c r="L34" s="133" t="s">
        <v>88</v>
      </c>
      <c r="M34" s="137">
        <v>352.44230769230768</v>
      </c>
      <c r="N34" s="135"/>
      <c r="O34" s="130">
        <v>60</v>
      </c>
      <c r="P34" s="138">
        <v>623.18965517241384</v>
      </c>
      <c r="Q34" s="131">
        <v>36145</v>
      </c>
      <c r="R34" s="139"/>
      <c r="S34" s="13">
        <v>15</v>
      </c>
      <c r="T34" s="134">
        <v>344.32758620689657</v>
      </c>
    </row>
    <row r="35" spans="1:35" ht="13.8" thickBot="1" x14ac:dyDescent="0.3">
      <c r="A35" s="130">
        <v>61</v>
      </c>
      <c r="B35" s="131">
        <v>1815.0156862745098</v>
      </c>
      <c r="C35" s="131">
        <v>462829</v>
      </c>
      <c r="D35" s="132"/>
      <c r="E35" s="133">
        <v>15</v>
      </c>
      <c r="F35" s="134">
        <v>447.7176470588235</v>
      </c>
      <c r="G35" s="135"/>
      <c r="H35" s="130">
        <v>61</v>
      </c>
      <c r="I35" s="131">
        <v>1318.7115384615386</v>
      </c>
      <c r="J35" s="131">
        <v>68573</v>
      </c>
      <c r="K35" s="136"/>
      <c r="L35" s="133">
        <v>136</v>
      </c>
      <c r="M35" s="137">
        <v>356.80769230769232</v>
      </c>
      <c r="N35" s="135"/>
      <c r="O35" s="130">
        <v>61</v>
      </c>
      <c r="P35" s="138">
        <v>1283.6206896551723</v>
      </c>
      <c r="Q35" s="131">
        <v>74450</v>
      </c>
      <c r="R35" s="139"/>
      <c r="S35" s="13">
        <v>13</v>
      </c>
      <c r="T35" s="134">
        <v>349.9655172413793</v>
      </c>
    </row>
    <row r="36" spans="1:35" ht="14.4" x14ac:dyDescent="0.3">
      <c r="A36" s="130">
        <v>62</v>
      </c>
      <c r="B36" s="131">
        <v>248.48627450980393</v>
      </c>
      <c r="C36" s="131">
        <v>63364</v>
      </c>
      <c r="D36" s="132"/>
      <c r="E36" s="133">
        <v>104</v>
      </c>
      <c r="F36" s="134">
        <v>452.96470588235292</v>
      </c>
      <c r="G36" s="135"/>
      <c r="H36" s="130">
        <v>62</v>
      </c>
      <c r="I36" s="131">
        <v>265.32692307692309</v>
      </c>
      <c r="J36" s="131">
        <v>13797</v>
      </c>
      <c r="K36" s="136"/>
      <c r="L36" s="13">
        <v>12</v>
      </c>
      <c r="M36" s="137">
        <v>373.98076923076923</v>
      </c>
      <c r="N36" s="135"/>
      <c r="O36" s="130">
        <v>62</v>
      </c>
      <c r="P36" s="138">
        <v>166.05172413793105</v>
      </c>
      <c r="Q36" s="131">
        <v>9631</v>
      </c>
      <c r="R36" s="139"/>
      <c r="S36" s="13">
        <v>96</v>
      </c>
      <c r="T36" s="134">
        <v>350.31034482758622</v>
      </c>
      <c r="V36" s="156" t="s">
        <v>194</v>
      </c>
      <c r="W36" s="169" t="s">
        <v>66</v>
      </c>
      <c r="X36" s="170"/>
      <c r="Y36" s="170"/>
      <c r="Z36" s="170"/>
      <c r="AA36" s="170"/>
      <c r="AB36" s="108" t="s">
        <v>245</v>
      </c>
      <c r="AC36" s="109" t="s">
        <v>241</v>
      </c>
      <c r="AD36" s="108" t="s">
        <v>245</v>
      </c>
      <c r="AE36" s="109" t="s">
        <v>240</v>
      </c>
      <c r="AF36" s="154"/>
    </row>
    <row r="37" spans="1:35" ht="15" thickBot="1" x14ac:dyDescent="0.35">
      <c r="A37" s="130">
        <v>65</v>
      </c>
      <c r="B37" s="131">
        <v>228.24313725490197</v>
      </c>
      <c r="C37" s="131">
        <v>58202</v>
      </c>
      <c r="D37" s="132"/>
      <c r="E37" s="13">
        <v>83</v>
      </c>
      <c r="F37" s="134">
        <v>454.09019607843135</v>
      </c>
      <c r="G37" s="135"/>
      <c r="H37" s="130">
        <v>65</v>
      </c>
      <c r="I37" s="131">
        <v>108.46153846153847</v>
      </c>
      <c r="J37" s="131">
        <v>5640</v>
      </c>
      <c r="K37" s="136"/>
      <c r="L37" s="133">
        <v>13</v>
      </c>
      <c r="M37" s="137">
        <v>418.13461538461536</v>
      </c>
      <c r="N37" s="135"/>
      <c r="O37" s="130">
        <v>65</v>
      </c>
      <c r="P37" s="138">
        <v>104.17241379310344</v>
      </c>
      <c r="Q37" s="131">
        <v>6042</v>
      </c>
      <c r="R37" s="139"/>
      <c r="S37" s="13">
        <v>56</v>
      </c>
      <c r="T37" s="134">
        <v>386.34482758620692</v>
      </c>
      <c r="V37" s="161"/>
      <c r="W37" s="162" t="s">
        <v>195</v>
      </c>
      <c r="X37" s="162" t="s">
        <v>222</v>
      </c>
      <c r="Y37" s="162" t="s">
        <v>223</v>
      </c>
      <c r="Z37" s="162" t="s">
        <v>189</v>
      </c>
      <c r="AA37" s="162" t="s">
        <v>196</v>
      </c>
      <c r="AB37" s="108" t="s">
        <v>210</v>
      </c>
      <c r="AC37" s="109" t="s">
        <v>210</v>
      </c>
      <c r="AD37" s="109" t="s">
        <v>211</v>
      </c>
      <c r="AE37" s="109" t="s">
        <v>211</v>
      </c>
      <c r="AF37" s="160"/>
    </row>
    <row r="38" spans="1:35" ht="14.4" x14ac:dyDescent="0.3">
      <c r="A38" s="130">
        <v>66</v>
      </c>
      <c r="B38" s="131">
        <v>299.46666666666664</v>
      </c>
      <c r="C38" s="131">
        <v>76364</v>
      </c>
      <c r="D38" s="132"/>
      <c r="E38" s="133">
        <v>186</v>
      </c>
      <c r="F38" s="134">
        <v>455.73333333333335</v>
      </c>
      <c r="G38" s="135"/>
      <c r="H38" s="130">
        <v>66</v>
      </c>
      <c r="I38" s="131">
        <v>189.67307692307693</v>
      </c>
      <c r="J38" s="131">
        <v>9863</v>
      </c>
      <c r="K38" s="136"/>
      <c r="L38" s="133">
        <v>156</v>
      </c>
      <c r="M38" s="137">
        <v>458.48076923076923</v>
      </c>
      <c r="N38" s="135"/>
      <c r="O38" s="130">
        <v>66</v>
      </c>
      <c r="P38" s="138">
        <v>184.29310344827587</v>
      </c>
      <c r="Q38" s="131">
        <v>10689</v>
      </c>
      <c r="R38" s="139"/>
      <c r="S38" s="13">
        <v>45</v>
      </c>
      <c r="T38" s="134">
        <v>386.5344827586207</v>
      </c>
      <c r="V38" s="140" t="s">
        <v>197</v>
      </c>
      <c r="W38" s="163">
        <v>5</v>
      </c>
      <c r="X38" s="163">
        <v>0</v>
      </c>
      <c r="Y38" s="163">
        <v>0</v>
      </c>
      <c r="Z38" s="163">
        <v>0</v>
      </c>
      <c r="AA38" s="163">
        <v>0</v>
      </c>
      <c r="AB38" s="163">
        <v>5</v>
      </c>
      <c r="AC38" s="142"/>
      <c r="AD38" s="143">
        <v>5</v>
      </c>
      <c r="AE38" s="142"/>
      <c r="AF38" s="144"/>
    </row>
    <row r="39" spans="1:35" ht="14.4" x14ac:dyDescent="0.3">
      <c r="A39" s="130">
        <v>67</v>
      </c>
      <c r="B39" s="131">
        <v>748.32941176470592</v>
      </c>
      <c r="C39" s="131">
        <v>190824</v>
      </c>
      <c r="D39" s="132"/>
      <c r="E39" s="133" t="s">
        <v>284</v>
      </c>
      <c r="F39" s="134">
        <v>463.04313725490198</v>
      </c>
      <c r="G39" s="135"/>
      <c r="H39" s="130">
        <v>67</v>
      </c>
      <c r="I39" s="131">
        <v>473.26923076923077</v>
      </c>
      <c r="J39" s="131">
        <v>24610</v>
      </c>
      <c r="K39" s="136"/>
      <c r="L39" s="133">
        <v>59</v>
      </c>
      <c r="M39" s="137">
        <v>470.94230769230768</v>
      </c>
      <c r="N39" s="135"/>
      <c r="O39" s="130">
        <v>67</v>
      </c>
      <c r="P39" s="138">
        <v>332.48275862068965</v>
      </c>
      <c r="Q39" s="131">
        <v>19284</v>
      </c>
      <c r="R39" s="139"/>
      <c r="S39" s="13">
        <v>59</v>
      </c>
      <c r="T39" s="134">
        <v>410.60344827586209</v>
      </c>
      <c r="V39" s="140" t="s">
        <v>198</v>
      </c>
      <c r="W39" s="164">
        <v>5</v>
      </c>
      <c r="X39" s="164">
        <v>0</v>
      </c>
      <c r="Y39" s="164">
        <v>0</v>
      </c>
      <c r="Z39" s="164">
        <v>0</v>
      </c>
      <c r="AA39" s="164">
        <v>0</v>
      </c>
      <c r="AB39" s="164">
        <v>5</v>
      </c>
      <c r="AC39" s="142"/>
      <c r="AD39" s="143">
        <v>5</v>
      </c>
      <c r="AE39" s="142"/>
      <c r="AF39" s="144"/>
      <c r="AI39" s="152"/>
    </row>
    <row r="40" spans="1:35" ht="14.4" x14ac:dyDescent="0.3">
      <c r="A40" s="130">
        <v>70</v>
      </c>
      <c r="B40" s="131">
        <v>2606.7725490196081</v>
      </c>
      <c r="C40" s="131">
        <v>664727</v>
      </c>
      <c r="D40" s="132"/>
      <c r="E40" s="133" t="s">
        <v>89</v>
      </c>
      <c r="F40" s="134">
        <v>469.69803921568626</v>
      </c>
      <c r="G40" s="135"/>
      <c r="H40" s="130">
        <v>70</v>
      </c>
      <c r="I40" s="131">
        <v>1640.9423076923076</v>
      </c>
      <c r="J40" s="131">
        <v>85329</v>
      </c>
      <c r="K40" s="136"/>
      <c r="L40" s="133">
        <v>67</v>
      </c>
      <c r="M40" s="137">
        <v>473.26923076923077</v>
      </c>
      <c r="N40" s="135"/>
      <c r="O40" s="130">
        <v>70</v>
      </c>
      <c r="P40" s="138">
        <v>1387.344827586207</v>
      </c>
      <c r="Q40" s="131">
        <v>80466</v>
      </c>
      <c r="R40" s="139"/>
      <c r="S40" s="13">
        <v>77</v>
      </c>
      <c r="T40" s="134">
        <v>434.98275862068965</v>
      </c>
      <c r="V40" s="140" t="s">
        <v>199</v>
      </c>
      <c r="W40" s="164">
        <v>5</v>
      </c>
      <c r="X40" s="164">
        <v>0</v>
      </c>
      <c r="Y40" s="164">
        <v>0</v>
      </c>
      <c r="Z40" s="164">
        <v>0</v>
      </c>
      <c r="AA40" s="164">
        <v>0</v>
      </c>
      <c r="AB40" s="164">
        <v>5</v>
      </c>
      <c r="AC40" s="147"/>
      <c r="AD40" s="143">
        <v>5</v>
      </c>
      <c r="AE40" s="142"/>
      <c r="AF40" s="144"/>
      <c r="AI40" s="152"/>
    </row>
    <row r="41" spans="1:35" ht="14.4" x14ac:dyDescent="0.3">
      <c r="A41" s="130">
        <v>72</v>
      </c>
      <c r="B41" s="131">
        <v>1192.7764705882353</v>
      </c>
      <c r="C41" s="131">
        <v>304158</v>
      </c>
      <c r="D41" s="132"/>
      <c r="E41" s="133">
        <v>156</v>
      </c>
      <c r="F41" s="134">
        <v>470.92941176470589</v>
      </c>
      <c r="G41" s="135"/>
      <c r="H41" s="130">
        <v>72</v>
      </c>
      <c r="I41" s="131">
        <v>1141.8269230769231</v>
      </c>
      <c r="J41" s="131">
        <v>59375</v>
      </c>
      <c r="K41" s="136"/>
      <c r="L41" s="13">
        <v>56</v>
      </c>
      <c r="M41" s="137">
        <v>492.23076923076923</v>
      </c>
      <c r="N41" s="135"/>
      <c r="O41" s="130">
        <v>72</v>
      </c>
      <c r="P41" s="138">
        <v>863.67241379310349</v>
      </c>
      <c r="Q41" s="131">
        <v>50093</v>
      </c>
      <c r="R41" s="139"/>
      <c r="S41" s="13">
        <v>186</v>
      </c>
      <c r="T41" s="134">
        <v>436.5</v>
      </c>
      <c r="V41" s="140" t="s">
        <v>200</v>
      </c>
      <c r="W41" s="164">
        <v>4</v>
      </c>
      <c r="X41" s="164">
        <v>0</v>
      </c>
      <c r="Y41" s="164">
        <v>0</v>
      </c>
      <c r="Z41" s="164">
        <v>0</v>
      </c>
      <c r="AA41" s="164">
        <v>0</v>
      </c>
      <c r="AB41" s="164">
        <v>4</v>
      </c>
      <c r="AC41" s="164">
        <v>0</v>
      </c>
      <c r="AD41" s="143">
        <v>4</v>
      </c>
      <c r="AE41" s="142"/>
      <c r="AF41" s="144"/>
    </row>
    <row r="42" spans="1:35" ht="14.4" x14ac:dyDescent="0.3">
      <c r="A42" s="130">
        <v>75</v>
      </c>
      <c r="B42" s="131">
        <v>329.14117647058822</v>
      </c>
      <c r="C42" s="131">
        <v>83931</v>
      </c>
      <c r="D42" s="132"/>
      <c r="E42" s="133">
        <v>136</v>
      </c>
      <c r="F42" s="134">
        <v>485.83921568627449</v>
      </c>
      <c r="G42" s="135"/>
      <c r="H42" s="130">
        <v>75</v>
      </c>
      <c r="I42" s="131">
        <v>217.67307692307693</v>
      </c>
      <c r="J42" s="131">
        <v>11319</v>
      </c>
      <c r="K42" s="136"/>
      <c r="L42" s="133">
        <v>154</v>
      </c>
      <c r="M42" s="137">
        <v>492.76923076923077</v>
      </c>
      <c r="N42" s="135"/>
      <c r="O42" s="130">
        <v>75</v>
      </c>
      <c r="P42" s="138">
        <v>158.18965517241378</v>
      </c>
      <c r="Q42" s="131">
        <v>9175</v>
      </c>
      <c r="R42" s="139"/>
      <c r="S42" s="13">
        <v>0</v>
      </c>
      <c r="T42" s="134">
        <v>441.48275862068965</v>
      </c>
      <c r="V42" s="140" t="s">
        <v>201</v>
      </c>
      <c r="W42" s="164">
        <v>6</v>
      </c>
      <c r="X42" s="164">
        <v>0</v>
      </c>
      <c r="Y42" s="164">
        <v>0</v>
      </c>
      <c r="Z42" s="164">
        <v>0</v>
      </c>
      <c r="AA42" s="164">
        <v>0</v>
      </c>
      <c r="AB42" s="167"/>
      <c r="AC42" s="164">
        <v>6</v>
      </c>
      <c r="AD42" s="143">
        <v>6</v>
      </c>
      <c r="AE42" s="142"/>
      <c r="AF42" s="144"/>
    </row>
    <row r="43" spans="1:35" ht="14.4" x14ac:dyDescent="0.3">
      <c r="A43" s="130">
        <v>77</v>
      </c>
      <c r="B43" s="131">
        <v>653.02352941176468</v>
      </c>
      <c r="C43" s="131">
        <v>166521</v>
      </c>
      <c r="D43" s="132"/>
      <c r="E43" s="13">
        <v>56</v>
      </c>
      <c r="F43" s="134">
        <v>520.98823529411766</v>
      </c>
      <c r="G43" s="135"/>
      <c r="H43" s="130">
        <v>77</v>
      </c>
      <c r="I43" s="131">
        <v>633.65384615384619</v>
      </c>
      <c r="J43" s="131">
        <v>32950</v>
      </c>
      <c r="K43" s="136"/>
      <c r="L43" s="133">
        <v>30</v>
      </c>
      <c r="M43" s="137">
        <v>508.13461538461536</v>
      </c>
      <c r="N43" s="135"/>
      <c r="O43" s="130">
        <v>77</v>
      </c>
      <c r="P43" s="138">
        <v>434.98275862068965</v>
      </c>
      <c r="Q43" s="131">
        <v>25229</v>
      </c>
      <c r="R43" s="139"/>
      <c r="S43" s="13">
        <v>138</v>
      </c>
      <c r="T43" s="134">
        <v>468.4655172413793</v>
      </c>
      <c r="V43" s="140" t="s">
        <v>202</v>
      </c>
      <c r="W43" s="164">
        <v>5</v>
      </c>
      <c r="X43" s="164">
        <v>0</v>
      </c>
      <c r="Y43" s="164">
        <v>0</v>
      </c>
      <c r="Z43" s="164">
        <v>0</v>
      </c>
      <c r="AA43" s="164">
        <v>0</v>
      </c>
      <c r="AB43" s="167"/>
      <c r="AC43" s="164">
        <v>5</v>
      </c>
      <c r="AD43" s="143">
        <v>5</v>
      </c>
      <c r="AE43" s="142"/>
      <c r="AF43" s="144"/>
    </row>
    <row r="44" spans="1:35" ht="14.4" x14ac:dyDescent="0.3">
      <c r="A44" s="130">
        <v>80</v>
      </c>
      <c r="B44" s="131">
        <v>899.61568627450981</v>
      </c>
      <c r="C44" s="131">
        <v>229402</v>
      </c>
      <c r="D44" s="132"/>
      <c r="E44" s="13">
        <v>154</v>
      </c>
      <c r="F44" s="134">
        <v>540.06666666666672</v>
      </c>
      <c r="G44" s="135"/>
      <c r="H44" s="130">
        <v>80</v>
      </c>
      <c r="I44" s="131">
        <v>652.73076923076928</v>
      </c>
      <c r="J44" s="131">
        <v>33942</v>
      </c>
      <c r="K44" s="136"/>
      <c r="L44" s="133">
        <v>81</v>
      </c>
      <c r="M44" s="137">
        <v>512.55769230769226</v>
      </c>
      <c r="N44" s="135"/>
      <c r="O44" s="130">
        <v>80</v>
      </c>
      <c r="P44" s="138">
        <v>669.44827586206895</v>
      </c>
      <c r="Q44" s="131">
        <v>38828</v>
      </c>
      <c r="R44" s="139"/>
      <c r="S44" s="13">
        <v>154</v>
      </c>
      <c r="T44" s="134">
        <v>482.18965517241378</v>
      </c>
      <c r="V44" s="140" t="s">
        <v>203</v>
      </c>
      <c r="W44" s="164">
        <v>6</v>
      </c>
      <c r="X44" s="164">
        <v>0</v>
      </c>
      <c r="Y44" s="164">
        <v>0</v>
      </c>
      <c r="Z44" s="164">
        <v>0</v>
      </c>
      <c r="AA44" s="164">
        <v>0</v>
      </c>
      <c r="AB44" s="167"/>
      <c r="AC44" s="164">
        <v>6</v>
      </c>
      <c r="AD44" s="143">
        <v>6</v>
      </c>
      <c r="AE44" s="142"/>
      <c r="AF44" s="144"/>
    </row>
    <row r="45" spans="1:35" ht="14.4" x14ac:dyDescent="0.3">
      <c r="A45" s="130">
        <v>81</v>
      </c>
      <c r="B45" s="131">
        <v>777.33725490196082</v>
      </c>
      <c r="C45" s="131">
        <v>198221</v>
      </c>
      <c r="D45" s="132"/>
      <c r="E45" s="133" t="s">
        <v>90</v>
      </c>
      <c r="F45" s="134">
        <v>581.57647058823534</v>
      </c>
      <c r="G45" s="135"/>
      <c r="H45" s="130">
        <v>81</v>
      </c>
      <c r="I45" s="131">
        <v>512.55769230769226</v>
      </c>
      <c r="J45" s="131">
        <v>26653</v>
      </c>
      <c r="K45" s="136"/>
      <c r="L45" s="133">
        <v>96</v>
      </c>
      <c r="M45" s="137">
        <v>546.26923076923072</v>
      </c>
      <c r="N45" s="135"/>
      <c r="O45" s="130">
        <v>81</v>
      </c>
      <c r="P45" s="138">
        <v>484.25862068965517</v>
      </c>
      <c r="Q45" s="131">
        <v>28087</v>
      </c>
      <c r="R45" s="139"/>
      <c r="S45" s="133">
        <v>81</v>
      </c>
      <c r="T45" s="171">
        <v>484.25862068965517</v>
      </c>
      <c r="V45" s="140" t="s">
        <v>204</v>
      </c>
      <c r="W45" s="164">
        <v>4</v>
      </c>
      <c r="X45" s="164">
        <v>0</v>
      </c>
      <c r="Y45" s="164">
        <v>0</v>
      </c>
      <c r="Z45" s="164">
        <v>0</v>
      </c>
      <c r="AA45" s="164">
        <v>0</v>
      </c>
      <c r="AB45" s="167"/>
      <c r="AC45" s="164">
        <v>4</v>
      </c>
      <c r="AD45" s="143">
        <v>4</v>
      </c>
      <c r="AE45" s="142"/>
      <c r="AF45" s="144"/>
    </row>
    <row r="46" spans="1:35" ht="14.4" x14ac:dyDescent="0.3">
      <c r="A46" s="130">
        <v>83</v>
      </c>
      <c r="B46" s="131">
        <v>454.09019607843135</v>
      </c>
      <c r="C46" s="131">
        <v>115793</v>
      </c>
      <c r="D46" s="132"/>
      <c r="E46" s="133">
        <v>13</v>
      </c>
      <c r="F46" s="134">
        <v>591.435294117647</v>
      </c>
      <c r="G46" s="135"/>
      <c r="H46" s="130">
        <v>83</v>
      </c>
      <c r="I46" s="131">
        <v>255.28846153846155</v>
      </c>
      <c r="J46" s="131">
        <v>13275</v>
      </c>
      <c r="K46" s="136"/>
      <c r="L46" s="13">
        <v>138</v>
      </c>
      <c r="M46" s="137">
        <v>547.48076923076928</v>
      </c>
      <c r="N46" s="135"/>
      <c r="O46" s="130">
        <v>83</v>
      </c>
      <c r="P46" s="138">
        <v>278.22413793103448</v>
      </c>
      <c r="Q46" s="131">
        <v>16137</v>
      </c>
      <c r="R46" s="139"/>
      <c r="S46" s="13">
        <v>106</v>
      </c>
      <c r="T46" s="134">
        <v>515.0344827586207</v>
      </c>
      <c r="V46" s="140" t="s">
        <v>205</v>
      </c>
      <c r="W46" s="164">
        <v>4</v>
      </c>
      <c r="X46" s="164">
        <v>0</v>
      </c>
      <c r="Y46" s="164">
        <v>0</v>
      </c>
      <c r="Z46" s="164">
        <v>0</v>
      </c>
      <c r="AA46" s="164">
        <v>0</v>
      </c>
      <c r="AB46" s="167"/>
      <c r="AC46" s="164">
        <v>4</v>
      </c>
      <c r="AD46" s="143">
        <v>4</v>
      </c>
      <c r="AE46" s="142"/>
      <c r="AF46" s="144"/>
    </row>
    <row r="47" spans="1:35" ht="14.4" x14ac:dyDescent="0.3">
      <c r="A47" s="130">
        <v>90</v>
      </c>
      <c r="B47" s="131">
        <v>1304.7764705882353</v>
      </c>
      <c r="C47" s="131">
        <v>332718</v>
      </c>
      <c r="D47" s="132"/>
      <c r="E47" s="133">
        <v>77</v>
      </c>
      <c r="F47" s="134">
        <v>653.02352941176468</v>
      </c>
      <c r="G47" s="135"/>
      <c r="H47" s="130">
        <v>90</v>
      </c>
      <c r="I47" s="131">
        <v>1002.8846153846154</v>
      </c>
      <c r="J47" s="131">
        <v>52150</v>
      </c>
      <c r="K47" s="136"/>
      <c r="L47" s="133">
        <v>0</v>
      </c>
      <c r="M47" s="137">
        <v>573.01923076923072</v>
      </c>
      <c r="N47" s="135"/>
      <c r="O47" s="130">
        <v>90</v>
      </c>
      <c r="P47" s="138">
        <v>851.89655172413791</v>
      </c>
      <c r="Q47" s="131">
        <v>49410</v>
      </c>
      <c r="R47" s="139"/>
      <c r="S47" s="13">
        <v>32</v>
      </c>
      <c r="T47" s="134">
        <v>564.67241379310349</v>
      </c>
      <c r="V47" s="140" t="s">
        <v>206</v>
      </c>
      <c r="W47" s="164">
        <v>4</v>
      </c>
      <c r="X47" s="164">
        <v>0</v>
      </c>
      <c r="Y47" s="164">
        <v>0</v>
      </c>
      <c r="Z47" s="164">
        <v>0</v>
      </c>
      <c r="AA47" s="164">
        <v>0</v>
      </c>
      <c r="AB47" s="167"/>
      <c r="AC47" s="164">
        <v>4</v>
      </c>
      <c r="AD47" s="143">
        <v>4</v>
      </c>
      <c r="AE47" s="151">
        <v>0</v>
      </c>
      <c r="AF47" s="144"/>
    </row>
    <row r="48" spans="1:35" ht="14.4" x14ac:dyDescent="0.3">
      <c r="A48" s="130">
        <v>96</v>
      </c>
      <c r="B48" s="131">
        <v>744.32156862745103</v>
      </c>
      <c r="C48" s="131">
        <v>189802</v>
      </c>
      <c r="D48" s="132"/>
      <c r="E48" s="133" t="s">
        <v>29</v>
      </c>
      <c r="F48" s="134">
        <v>673.58431372549023</v>
      </c>
      <c r="G48" s="135"/>
      <c r="H48" s="130">
        <v>96</v>
      </c>
      <c r="I48" s="131">
        <v>546.26923076923072</v>
      </c>
      <c r="J48" s="131">
        <v>28406</v>
      </c>
      <c r="K48" s="136"/>
      <c r="L48" s="133">
        <v>186</v>
      </c>
      <c r="M48" s="137">
        <v>615.67307692307691</v>
      </c>
      <c r="N48" s="135"/>
      <c r="O48" s="130">
        <v>96</v>
      </c>
      <c r="P48" s="138">
        <v>350.31034482758622</v>
      </c>
      <c r="Q48" s="131">
        <v>20318</v>
      </c>
      <c r="R48" s="139"/>
      <c r="S48" s="13">
        <v>8</v>
      </c>
      <c r="T48" s="134">
        <v>585.20689655172418</v>
      </c>
      <c r="V48" s="140" t="s">
        <v>207</v>
      </c>
      <c r="W48" s="164">
        <v>6</v>
      </c>
      <c r="X48" s="164">
        <v>0</v>
      </c>
      <c r="Y48" s="164">
        <v>0</v>
      </c>
      <c r="Z48" s="164">
        <v>0</v>
      </c>
      <c r="AA48" s="164">
        <v>0</v>
      </c>
      <c r="AB48" s="167"/>
      <c r="AC48" s="164">
        <v>6</v>
      </c>
      <c r="AD48" s="143"/>
      <c r="AE48" s="164">
        <v>6</v>
      </c>
      <c r="AF48" s="144"/>
    </row>
    <row r="49" spans="1:32" ht="14.4" x14ac:dyDescent="0.3">
      <c r="A49" s="130">
        <v>104</v>
      </c>
      <c r="B49" s="131">
        <v>452.96470588235292</v>
      </c>
      <c r="C49" s="131">
        <v>115506</v>
      </c>
      <c r="D49" s="132"/>
      <c r="E49" s="133">
        <v>96</v>
      </c>
      <c r="F49" s="134">
        <v>744.32156862745103</v>
      </c>
      <c r="G49" s="135"/>
      <c r="H49" s="130">
        <v>104</v>
      </c>
      <c r="I49" s="131">
        <v>199.17307692307693</v>
      </c>
      <c r="J49" s="131">
        <v>10357</v>
      </c>
      <c r="K49" s="136"/>
      <c r="L49" s="133">
        <v>77</v>
      </c>
      <c r="M49" s="137">
        <v>633.65384615384619</v>
      </c>
      <c r="N49" s="135"/>
      <c r="O49" s="130">
        <v>104</v>
      </c>
      <c r="P49" s="138">
        <v>146.55172413793105</v>
      </c>
      <c r="Q49" s="131">
        <v>8500</v>
      </c>
      <c r="R49" s="139"/>
      <c r="S49" s="13">
        <v>60</v>
      </c>
      <c r="T49" s="134">
        <v>623.18965517241384</v>
      </c>
      <c r="V49" s="140" t="s">
        <v>208</v>
      </c>
      <c r="W49" s="164">
        <v>4</v>
      </c>
      <c r="X49" s="164">
        <v>0</v>
      </c>
      <c r="Y49" s="164">
        <v>0</v>
      </c>
      <c r="Z49" s="164">
        <v>0</v>
      </c>
      <c r="AA49" s="164">
        <v>0</v>
      </c>
      <c r="AB49" s="167"/>
      <c r="AC49" s="164">
        <v>4</v>
      </c>
      <c r="AD49" s="172"/>
      <c r="AE49" s="164">
        <v>4</v>
      </c>
      <c r="AF49" s="144"/>
    </row>
    <row r="50" spans="1:32" x14ac:dyDescent="0.25">
      <c r="A50" s="130">
        <v>106</v>
      </c>
      <c r="B50" s="131">
        <v>1060.1411764705883</v>
      </c>
      <c r="C50" s="131">
        <v>270336</v>
      </c>
      <c r="D50" s="132"/>
      <c r="E50" s="133">
        <v>67</v>
      </c>
      <c r="F50" s="134">
        <v>748.32941176470592</v>
      </c>
      <c r="G50" s="135"/>
      <c r="H50" s="130">
        <v>106</v>
      </c>
      <c r="I50" s="131">
        <v>745.11538461538464</v>
      </c>
      <c r="J50" s="131">
        <v>38746</v>
      </c>
      <c r="K50" s="136"/>
      <c r="L50" s="133">
        <v>80</v>
      </c>
      <c r="M50" s="137">
        <v>652.73076923076928</v>
      </c>
      <c r="N50" s="135"/>
      <c r="O50" s="130">
        <v>106</v>
      </c>
      <c r="P50" s="138">
        <v>515.0344827586207</v>
      </c>
      <c r="Q50" s="131">
        <v>29872</v>
      </c>
      <c r="R50" s="139"/>
      <c r="S50" s="13">
        <v>44</v>
      </c>
      <c r="T50" s="134">
        <v>660.67241379310349</v>
      </c>
      <c r="V50" s="1"/>
      <c r="W50" s="152"/>
      <c r="X50" s="152"/>
      <c r="Y50" s="152"/>
      <c r="Z50" s="144"/>
      <c r="AA50" s="144"/>
      <c r="AB50" s="144"/>
      <c r="AC50" s="165"/>
      <c r="AD50" s="165"/>
      <c r="AE50" s="165"/>
      <c r="AF50" s="144"/>
    </row>
    <row r="51" spans="1:32" ht="14.4" x14ac:dyDescent="0.3">
      <c r="A51" s="130">
        <v>108</v>
      </c>
      <c r="B51" s="131">
        <v>446.2</v>
      </c>
      <c r="C51" s="131">
        <v>113781</v>
      </c>
      <c r="D51" s="132"/>
      <c r="E51" s="61">
        <v>81</v>
      </c>
      <c r="F51" s="134">
        <v>777.33725490196082</v>
      </c>
      <c r="G51" s="135"/>
      <c r="H51" s="130">
        <v>108</v>
      </c>
      <c r="I51" s="131">
        <v>137.13461538461539</v>
      </c>
      <c r="J51" s="131">
        <v>7131</v>
      </c>
      <c r="K51" s="136"/>
      <c r="L51" s="133">
        <v>32</v>
      </c>
      <c r="M51" s="137">
        <v>715.26923076923072</v>
      </c>
      <c r="N51" s="135"/>
      <c r="O51" s="130">
        <v>108</v>
      </c>
      <c r="P51" s="138">
        <v>155.68965517241378</v>
      </c>
      <c r="Q51" s="131">
        <v>9030</v>
      </c>
      <c r="R51" s="139"/>
      <c r="S51" s="13">
        <v>43</v>
      </c>
      <c r="T51" s="134">
        <v>660.79310344827582</v>
      </c>
      <c r="V51" s="140" t="s">
        <v>209</v>
      </c>
      <c r="W51" s="153">
        <v>58</v>
      </c>
      <c r="X51" s="153">
        <v>0</v>
      </c>
      <c r="Y51" s="153">
        <v>0</v>
      </c>
      <c r="Z51" s="153">
        <v>0</v>
      </c>
      <c r="AA51" s="153">
        <v>0</v>
      </c>
      <c r="AB51" s="153">
        <v>19</v>
      </c>
      <c r="AC51" s="153">
        <v>39</v>
      </c>
      <c r="AD51" s="153"/>
      <c r="AE51" s="153">
        <v>10</v>
      </c>
      <c r="AF51" s="154"/>
    </row>
    <row r="52" spans="1:32" x14ac:dyDescent="0.25">
      <c r="A52" s="130">
        <v>112</v>
      </c>
      <c r="B52" s="131">
        <v>1458.4666666666667</v>
      </c>
      <c r="C52" s="131">
        <v>371909</v>
      </c>
      <c r="D52" s="132"/>
      <c r="E52" s="133">
        <v>138</v>
      </c>
      <c r="F52" s="134">
        <v>813.21960784313728</v>
      </c>
      <c r="G52" s="135"/>
      <c r="H52" s="130">
        <v>112</v>
      </c>
      <c r="I52" s="131">
        <v>1096.9615384615386</v>
      </c>
      <c r="J52" s="131">
        <v>57042</v>
      </c>
      <c r="K52" s="136"/>
      <c r="L52" s="133">
        <v>60</v>
      </c>
      <c r="M52" s="137">
        <v>733.17307692307691</v>
      </c>
      <c r="N52" s="135"/>
      <c r="O52" s="130">
        <v>112</v>
      </c>
      <c r="P52" s="138">
        <v>925.34482758620686</v>
      </c>
      <c r="Q52" s="131">
        <v>53670</v>
      </c>
      <c r="R52" s="139"/>
      <c r="S52" s="13">
        <v>80</v>
      </c>
      <c r="T52" s="134">
        <v>669.44827586206895</v>
      </c>
    </row>
    <row r="53" spans="1:32" x14ac:dyDescent="0.25">
      <c r="A53" s="130">
        <v>120</v>
      </c>
      <c r="B53" s="131">
        <v>141.80392156862746</v>
      </c>
      <c r="C53" s="131">
        <v>36160</v>
      </c>
      <c r="D53" s="132"/>
      <c r="E53" s="133">
        <v>59</v>
      </c>
      <c r="F53" s="134">
        <v>819.31372549019613</v>
      </c>
      <c r="G53" s="135"/>
      <c r="H53" s="130">
        <v>120</v>
      </c>
      <c r="I53" s="131">
        <v>53.67307692307692</v>
      </c>
      <c r="J53" s="131">
        <v>2791</v>
      </c>
      <c r="K53" s="136"/>
      <c r="L53" s="133">
        <v>45</v>
      </c>
      <c r="M53" s="137">
        <v>737.84615384615381</v>
      </c>
      <c r="N53" s="135"/>
      <c r="O53" s="130">
        <v>122</v>
      </c>
      <c r="P53" s="138">
        <v>210.91379310344828</v>
      </c>
      <c r="Q53" s="131">
        <v>12233</v>
      </c>
      <c r="R53" s="139"/>
      <c r="S53" s="13">
        <v>51</v>
      </c>
      <c r="T53" s="134">
        <v>709.9655172413793</v>
      </c>
    </row>
    <row r="54" spans="1:32" x14ac:dyDescent="0.25">
      <c r="A54" s="130">
        <v>122</v>
      </c>
      <c r="B54" s="131">
        <v>357.78039215686272</v>
      </c>
      <c r="C54" s="131">
        <v>91234</v>
      </c>
      <c r="D54" s="132"/>
      <c r="E54" s="133">
        <v>8</v>
      </c>
      <c r="F54" s="134">
        <v>878.60392156862747</v>
      </c>
      <c r="G54" s="135"/>
      <c r="H54" s="130">
        <v>122</v>
      </c>
      <c r="I54" s="131">
        <v>230.94230769230768</v>
      </c>
      <c r="J54" s="131">
        <v>12009</v>
      </c>
      <c r="K54" s="136"/>
      <c r="L54" s="133">
        <v>106</v>
      </c>
      <c r="M54" s="137">
        <v>745.11538461538464</v>
      </c>
      <c r="N54" s="135"/>
      <c r="O54" s="130">
        <v>136</v>
      </c>
      <c r="P54" s="138">
        <v>199.74137931034483</v>
      </c>
      <c r="Q54" s="131">
        <v>11585</v>
      </c>
      <c r="R54" s="139"/>
      <c r="S54" s="13">
        <v>90</v>
      </c>
      <c r="T54" s="134">
        <v>851.89655172413791</v>
      </c>
      <c r="W54" s="133">
        <v>365</v>
      </c>
    </row>
    <row r="55" spans="1:32" x14ac:dyDescent="0.25">
      <c r="A55" s="130">
        <v>128</v>
      </c>
      <c r="B55" s="131">
        <v>171.10980392156864</v>
      </c>
      <c r="C55" s="131">
        <v>43633</v>
      </c>
      <c r="D55" s="132"/>
      <c r="E55" s="133">
        <v>30</v>
      </c>
      <c r="F55" s="134">
        <v>883.87843137254902</v>
      </c>
      <c r="G55" s="135"/>
      <c r="H55" s="130">
        <v>128</v>
      </c>
      <c r="I55" s="131">
        <v>105.38461538461539</v>
      </c>
      <c r="J55" s="131">
        <v>5480</v>
      </c>
      <c r="K55" s="136"/>
      <c r="L55" s="133">
        <v>8</v>
      </c>
      <c r="M55" s="137">
        <v>775.53846153846155</v>
      </c>
      <c r="N55" s="135"/>
      <c r="O55" s="130">
        <v>138</v>
      </c>
      <c r="P55" s="138">
        <v>468.4655172413793</v>
      </c>
      <c r="Q55" s="131">
        <v>27171</v>
      </c>
      <c r="R55" s="139"/>
      <c r="S55" s="13">
        <v>72</v>
      </c>
      <c r="T55" s="173">
        <v>863.67241379310349</v>
      </c>
    </row>
    <row r="56" spans="1:32" x14ac:dyDescent="0.25">
      <c r="A56" s="130">
        <v>136</v>
      </c>
      <c r="B56" s="131">
        <v>485.83921568627449</v>
      </c>
      <c r="C56" s="131">
        <v>123889</v>
      </c>
      <c r="D56" s="132"/>
      <c r="E56" s="13">
        <v>32</v>
      </c>
      <c r="F56" s="134">
        <v>896.52549019607841</v>
      </c>
      <c r="G56" s="135"/>
      <c r="H56" s="130">
        <v>136</v>
      </c>
      <c r="I56" s="131">
        <v>356.80769230769232</v>
      </c>
      <c r="J56" s="131">
        <v>18554</v>
      </c>
      <c r="K56" s="136"/>
      <c r="L56" s="174">
        <v>43</v>
      </c>
      <c r="M56" s="137">
        <v>793.53846153846155</v>
      </c>
      <c r="N56" s="135"/>
      <c r="O56" s="130">
        <v>154</v>
      </c>
      <c r="P56" s="138">
        <v>482.18965517241378</v>
      </c>
      <c r="Q56" s="131">
        <v>27967</v>
      </c>
      <c r="R56" s="139"/>
      <c r="S56" s="13">
        <v>40</v>
      </c>
      <c r="T56" s="134">
        <v>891.39655172413791</v>
      </c>
    </row>
    <row r="57" spans="1:32" x14ac:dyDescent="0.25">
      <c r="A57" s="130">
        <v>138</v>
      </c>
      <c r="B57" s="131">
        <v>813.21960784313728</v>
      </c>
      <c r="C57" s="131">
        <v>207371</v>
      </c>
      <c r="D57" s="132"/>
      <c r="E57" s="133">
        <v>80</v>
      </c>
      <c r="F57" s="134">
        <v>899.61568627450981</v>
      </c>
      <c r="G57" s="135"/>
      <c r="H57" s="130">
        <v>138</v>
      </c>
      <c r="I57" s="131">
        <v>547.48076923076928</v>
      </c>
      <c r="J57" s="131">
        <v>28469</v>
      </c>
      <c r="K57" s="136"/>
      <c r="L57" s="133">
        <v>51</v>
      </c>
      <c r="M57" s="137">
        <v>845.38461538461536</v>
      </c>
      <c r="N57" s="135"/>
      <c r="O57" s="130">
        <v>156</v>
      </c>
      <c r="P57" s="138">
        <v>252.25862068965517</v>
      </c>
      <c r="Q57" s="131">
        <v>14631</v>
      </c>
      <c r="R57" s="139"/>
      <c r="S57" s="13">
        <v>170</v>
      </c>
      <c r="T57" s="134">
        <v>912.27586206896547</v>
      </c>
    </row>
    <row r="58" spans="1:32" x14ac:dyDescent="0.25">
      <c r="A58" s="130">
        <v>140</v>
      </c>
      <c r="B58" s="131">
        <v>157.21176470588236</v>
      </c>
      <c r="C58" s="131">
        <v>40089</v>
      </c>
      <c r="D58" s="132"/>
      <c r="E58" s="133">
        <v>44</v>
      </c>
      <c r="F58" s="134">
        <v>921.29803921568623</v>
      </c>
      <c r="G58" s="135"/>
      <c r="H58" s="130">
        <v>140</v>
      </c>
      <c r="I58" s="131">
        <v>160.15384615384616</v>
      </c>
      <c r="J58" s="131">
        <v>8328</v>
      </c>
      <c r="K58" s="136"/>
      <c r="L58" s="133">
        <v>44</v>
      </c>
      <c r="M58" s="137">
        <v>883.53846153846155</v>
      </c>
      <c r="N58" s="135"/>
      <c r="O58" s="130">
        <v>170</v>
      </c>
      <c r="P58" s="138">
        <v>912.27586206896547</v>
      </c>
      <c r="Q58" s="131">
        <v>52912</v>
      </c>
      <c r="R58" s="139"/>
      <c r="S58" s="13">
        <v>112</v>
      </c>
      <c r="T58" s="134">
        <v>925.34482758620686</v>
      </c>
    </row>
    <row r="59" spans="1:32" x14ac:dyDescent="0.25">
      <c r="A59" s="130">
        <v>154</v>
      </c>
      <c r="B59" s="131">
        <v>540.06666666666672</v>
      </c>
      <c r="C59" s="131">
        <v>137717</v>
      </c>
      <c r="D59" s="132"/>
      <c r="E59" s="133">
        <v>60</v>
      </c>
      <c r="F59" s="134">
        <v>1012.9686274509804</v>
      </c>
      <c r="G59" s="135"/>
      <c r="H59" s="130">
        <v>154</v>
      </c>
      <c r="I59" s="131">
        <v>492.76923076923077</v>
      </c>
      <c r="J59" s="131">
        <v>25624</v>
      </c>
      <c r="K59" s="136"/>
      <c r="L59" s="133">
        <v>40</v>
      </c>
      <c r="M59" s="137">
        <v>955.86538461538464</v>
      </c>
      <c r="N59" s="135"/>
      <c r="O59" s="130">
        <v>184</v>
      </c>
      <c r="P59" s="138">
        <v>129.65517241379311</v>
      </c>
      <c r="Q59" s="131">
        <v>7520</v>
      </c>
      <c r="R59" s="139"/>
      <c r="S59" s="13">
        <v>16</v>
      </c>
      <c r="T59" s="134">
        <v>928.13793103448279</v>
      </c>
    </row>
    <row r="60" spans="1:32" x14ac:dyDescent="0.25">
      <c r="A60" s="130">
        <v>156</v>
      </c>
      <c r="B60" s="131">
        <v>470.92941176470589</v>
      </c>
      <c r="C60" s="131">
        <v>120087</v>
      </c>
      <c r="D60" s="132"/>
      <c r="E60" s="13">
        <v>43</v>
      </c>
      <c r="F60" s="134">
        <v>1025.1098039215685</v>
      </c>
      <c r="G60" s="135"/>
      <c r="H60" s="130">
        <v>156</v>
      </c>
      <c r="I60" s="131">
        <v>458.48076923076923</v>
      </c>
      <c r="J60" s="131">
        <v>23841</v>
      </c>
      <c r="K60" s="136"/>
      <c r="L60" s="133">
        <v>90</v>
      </c>
      <c r="M60" s="137">
        <v>1002.8846153846154</v>
      </c>
      <c r="N60" s="135"/>
      <c r="O60" s="175">
        <v>186</v>
      </c>
      <c r="P60" s="138">
        <v>436.5</v>
      </c>
      <c r="Q60" s="131">
        <v>25317</v>
      </c>
      <c r="R60" s="139"/>
      <c r="S60" s="13">
        <v>7</v>
      </c>
      <c r="T60" s="134">
        <v>1081.4137931034484</v>
      </c>
    </row>
    <row r="61" spans="1:32" x14ac:dyDescent="0.25">
      <c r="A61" s="130">
        <v>170</v>
      </c>
      <c r="B61" s="131">
        <v>1504.8274509803921</v>
      </c>
      <c r="C61" s="131">
        <v>383731</v>
      </c>
      <c r="D61" s="132"/>
      <c r="E61" s="133">
        <v>0</v>
      </c>
      <c r="F61" s="134">
        <v>1030.0392156862745</v>
      </c>
      <c r="G61" s="135"/>
      <c r="H61" s="130">
        <v>170</v>
      </c>
      <c r="I61" s="131">
        <v>1156.4423076923076</v>
      </c>
      <c r="J61" s="131">
        <v>60135</v>
      </c>
      <c r="K61" s="136"/>
      <c r="L61" s="133">
        <v>112</v>
      </c>
      <c r="M61" s="137">
        <v>1096.9615384615386</v>
      </c>
      <c r="N61" s="135"/>
      <c r="O61" s="130" t="s">
        <v>220</v>
      </c>
      <c r="P61" s="138"/>
      <c r="Q61" s="131">
        <v>0</v>
      </c>
      <c r="R61" s="139"/>
      <c r="S61" s="13">
        <v>3</v>
      </c>
      <c r="T61" s="134">
        <v>1095.8793103448277</v>
      </c>
    </row>
    <row r="62" spans="1:32" x14ac:dyDescent="0.25">
      <c r="A62" s="130">
        <v>184</v>
      </c>
      <c r="B62" s="131">
        <v>282.1843137254902</v>
      </c>
      <c r="C62" s="131">
        <v>71957</v>
      </c>
      <c r="D62" s="132"/>
      <c r="E62" s="13">
        <v>106</v>
      </c>
      <c r="F62" s="134">
        <v>1060.1411764705883</v>
      </c>
      <c r="G62" s="135"/>
      <c r="H62" s="130">
        <v>184</v>
      </c>
      <c r="I62" s="131">
        <v>150.07692307692307</v>
      </c>
      <c r="J62" s="131">
        <v>7804</v>
      </c>
      <c r="K62" s="136"/>
      <c r="L62" s="13">
        <v>72</v>
      </c>
      <c r="M62" s="137">
        <v>1141.8269230769231</v>
      </c>
      <c r="N62" s="135"/>
      <c r="O62" s="175" t="s">
        <v>59</v>
      </c>
      <c r="P62" s="138">
        <v>26.672413793103448</v>
      </c>
      <c r="Q62" s="131">
        <v>1547</v>
      </c>
      <c r="R62" s="139"/>
      <c r="S62" s="13">
        <v>29</v>
      </c>
      <c r="T62" s="134">
        <v>1146.155172413793</v>
      </c>
    </row>
    <row r="63" spans="1:32" s="178" customFormat="1" x14ac:dyDescent="0.25">
      <c r="A63" s="175">
        <v>186</v>
      </c>
      <c r="B63" s="131">
        <v>455.73333333333335</v>
      </c>
      <c r="C63" s="131">
        <v>116212</v>
      </c>
      <c r="D63" s="132"/>
      <c r="E63" s="133">
        <v>40</v>
      </c>
      <c r="F63" s="134">
        <v>1186.5725490196078</v>
      </c>
      <c r="G63" s="135"/>
      <c r="H63" s="175">
        <v>186</v>
      </c>
      <c r="I63" s="131">
        <v>615.67307692307691</v>
      </c>
      <c r="J63" s="131">
        <v>32015</v>
      </c>
      <c r="K63" s="176"/>
      <c r="L63" s="133">
        <v>170</v>
      </c>
      <c r="M63" s="137">
        <v>1156.4423076923076</v>
      </c>
      <c r="N63" s="135"/>
      <c r="O63" s="130" t="s">
        <v>248</v>
      </c>
      <c r="P63" s="138"/>
      <c r="Q63" s="131">
        <v>0</v>
      </c>
      <c r="R63" s="177"/>
      <c r="S63" s="13">
        <v>27</v>
      </c>
      <c r="T63" s="134">
        <v>1271.7586206896551</v>
      </c>
      <c r="U63" s="133"/>
    </row>
    <row r="64" spans="1:32" s="178" customFormat="1" x14ac:dyDescent="0.25">
      <c r="A64" s="130" t="s">
        <v>220</v>
      </c>
      <c r="B64" s="131">
        <v>392.3304721030043</v>
      </c>
      <c r="C64" s="131">
        <v>91413</v>
      </c>
      <c r="D64" s="132"/>
      <c r="E64" s="133">
        <v>72</v>
      </c>
      <c r="F64" s="134">
        <v>1192.7764705882353</v>
      </c>
      <c r="G64" s="135"/>
      <c r="H64" s="130" t="s">
        <v>220</v>
      </c>
      <c r="I64" s="131"/>
      <c r="J64" s="131">
        <v>0</v>
      </c>
      <c r="K64" s="176"/>
      <c r="L64" s="133">
        <v>16</v>
      </c>
      <c r="M64" s="137">
        <v>1160.7115384615386</v>
      </c>
      <c r="N64" s="135"/>
      <c r="O64" s="130" t="s">
        <v>88</v>
      </c>
      <c r="P64" s="138">
        <v>161.32758620689654</v>
      </c>
      <c r="Q64" s="131">
        <v>9357</v>
      </c>
      <c r="R64" s="177"/>
      <c r="S64" s="13">
        <v>61</v>
      </c>
      <c r="T64" s="134">
        <v>1283.6206896551723</v>
      </c>
    </row>
    <row r="65" spans="1:21" s="178" customFormat="1" x14ac:dyDescent="0.25">
      <c r="A65" s="130" t="s">
        <v>59</v>
      </c>
      <c r="B65" s="131">
        <v>82.062745098039215</v>
      </c>
      <c r="C65" s="131">
        <v>20926</v>
      </c>
      <c r="D65" s="132"/>
      <c r="E65" s="133">
        <v>51</v>
      </c>
      <c r="F65" s="134">
        <v>1200.8078431372548</v>
      </c>
      <c r="G65" s="135"/>
      <c r="H65" s="130" t="s">
        <v>59</v>
      </c>
      <c r="I65" s="131">
        <v>39.78846153846154</v>
      </c>
      <c r="J65" s="131">
        <v>2069</v>
      </c>
      <c r="K65" s="176"/>
      <c r="L65" s="133">
        <v>3</v>
      </c>
      <c r="M65" s="137">
        <v>1173.3076923076924</v>
      </c>
      <c r="N65" s="135"/>
      <c r="O65" s="130" t="s">
        <v>30</v>
      </c>
      <c r="P65" s="138">
        <v>83.08620689655173</v>
      </c>
      <c r="Q65" s="131">
        <v>4819</v>
      </c>
      <c r="R65" s="177"/>
      <c r="S65" s="13">
        <v>17</v>
      </c>
      <c r="T65" s="134">
        <v>1317.4310344827586</v>
      </c>
    </row>
    <row r="66" spans="1:21" s="178" customFormat="1" x14ac:dyDescent="0.25">
      <c r="A66" s="130" t="s">
        <v>97</v>
      </c>
      <c r="B66" s="131">
        <v>196</v>
      </c>
      <c r="C66" s="131">
        <v>49980</v>
      </c>
      <c r="D66" s="132"/>
      <c r="E66" s="13">
        <v>90</v>
      </c>
      <c r="F66" s="134">
        <v>1304.7764705882353</v>
      </c>
      <c r="G66" s="135"/>
      <c r="H66" s="175" t="s">
        <v>97</v>
      </c>
      <c r="I66" s="131">
        <v>103.65384615384616</v>
      </c>
      <c r="J66" s="131">
        <v>5390</v>
      </c>
      <c r="K66" s="176"/>
      <c r="L66" s="13">
        <v>7</v>
      </c>
      <c r="M66" s="137">
        <v>1201.2115384615386</v>
      </c>
      <c r="N66" s="135"/>
      <c r="O66" s="130" t="s">
        <v>91</v>
      </c>
      <c r="P66" s="138">
        <v>137.13793103448276</v>
      </c>
      <c r="Q66" s="131">
        <v>7954</v>
      </c>
      <c r="R66" s="177"/>
      <c r="S66" s="13">
        <v>50</v>
      </c>
      <c r="T66" s="134">
        <v>1356.3620689655172</v>
      </c>
    </row>
    <row r="67" spans="1:21" s="178" customFormat="1" x14ac:dyDescent="0.25">
      <c r="A67" s="175" t="s">
        <v>29</v>
      </c>
      <c r="B67" s="131">
        <v>673.58431372549023</v>
      </c>
      <c r="C67" s="131">
        <v>171764</v>
      </c>
      <c r="D67" s="132"/>
      <c r="E67" s="133">
        <v>45</v>
      </c>
      <c r="F67" s="134">
        <v>1330.9137254901962</v>
      </c>
      <c r="G67" s="135"/>
      <c r="H67" s="130" t="s">
        <v>248</v>
      </c>
      <c r="I67" s="131"/>
      <c r="J67" s="131">
        <v>0</v>
      </c>
      <c r="K67" s="176"/>
      <c r="L67" s="133">
        <v>61</v>
      </c>
      <c r="M67" s="137">
        <v>1318.7115384615386</v>
      </c>
      <c r="N67" s="135"/>
      <c r="O67" s="130" t="s">
        <v>89</v>
      </c>
      <c r="P67" s="138">
        <v>148.41379310344828</v>
      </c>
      <c r="Q67" s="131">
        <v>8608</v>
      </c>
      <c r="R67" s="177"/>
      <c r="S67" s="13">
        <v>70</v>
      </c>
      <c r="T67" s="134">
        <v>1387.344827586207</v>
      </c>
    </row>
    <row r="68" spans="1:21" s="178" customFormat="1" x14ac:dyDescent="0.25">
      <c r="A68" s="130" t="s">
        <v>248</v>
      </c>
      <c r="B68" s="131">
        <v>0</v>
      </c>
      <c r="C68" s="131">
        <v>0</v>
      </c>
      <c r="D68" s="132"/>
      <c r="E68" s="133">
        <v>112</v>
      </c>
      <c r="F68" s="134">
        <v>1458.4666666666667</v>
      </c>
      <c r="G68" s="135"/>
      <c r="H68" s="130" t="s">
        <v>88</v>
      </c>
      <c r="I68" s="131">
        <v>352.44230769230768</v>
      </c>
      <c r="J68" s="131">
        <v>18327</v>
      </c>
      <c r="K68" s="176"/>
      <c r="L68" s="133">
        <v>27</v>
      </c>
      <c r="M68" s="137">
        <v>1319.6346153846155</v>
      </c>
      <c r="N68" s="135"/>
      <c r="O68" s="130" t="s">
        <v>86</v>
      </c>
      <c r="P68" s="138">
        <v>108.70689655172414</v>
      </c>
      <c r="Q68" s="131">
        <v>6305</v>
      </c>
      <c r="R68" s="177"/>
      <c r="S68" s="13">
        <v>41</v>
      </c>
      <c r="T68" s="134">
        <v>1440.5172413793102</v>
      </c>
    </row>
    <row r="69" spans="1:21" s="178" customFormat="1" x14ac:dyDescent="0.25">
      <c r="A69" s="130" t="s">
        <v>88</v>
      </c>
      <c r="B69" s="131">
        <v>406.69411764705882</v>
      </c>
      <c r="C69" s="131">
        <v>103707</v>
      </c>
      <c r="D69" s="132"/>
      <c r="E69" s="13">
        <v>170</v>
      </c>
      <c r="F69" s="134">
        <v>1504.8274509803921</v>
      </c>
      <c r="G69" s="135"/>
      <c r="H69" s="130" t="s">
        <v>30</v>
      </c>
      <c r="I69" s="131">
        <v>134.69230769230768</v>
      </c>
      <c r="J69" s="131">
        <v>7004</v>
      </c>
      <c r="K69" s="176"/>
      <c r="L69" s="133">
        <v>29</v>
      </c>
      <c r="M69" s="137">
        <v>1434.1346153846155</v>
      </c>
      <c r="N69" s="135"/>
      <c r="O69" s="175" t="s">
        <v>90</v>
      </c>
      <c r="P69" s="138">
        <v>153.75862068965517</v>
      </c>
      <c r="Q69" s="131">
        <v>8918</v>
      </c>
      <c r="R69" s="177"/>
      <c r="S69" s="13">
        <v>35</v>
      </c>
      <c r="T69" s="134">
        <v>1624.8103448275863</v>
      </c>
    </row>
    <row r="70" spans="1:21" s="178" customFormat="1" x14ac:dyDescent="0.25">
      <c r="A70" s="130" t="s">
        <v>196</v>
      </c>
      <c r="B70" s="131">
        <v>24.546296296296298</v>
      </c>
      <c r="C70" s="131">
        <v>5302</v>
      </c>
      <c r="D70" s="132"/>
      <c r="E70" s="133">
        <v>7</v>
      </c>
      <c r="F70" s="134">
        <v>1696.5607843137254</v>
      </c>
      <c r="G70" s="135"/>
      <c r="H70" s="130" t="s">
        <v>91</v>
      </c>
      <c r="I70" s="131">
        <v>278.84615384615387</v>
      </c>
      <c r="J70" s="131">
        <v>14500</v>
      </c>
      <c r="K70" s="176"/>
      <c r="L70" s="133">
        <v>70</v>
      </c>
      <c r="M70" s="137">
        <v>1640.9423076923076</v>
      </c>
      <c r="N70" s="135"/>
      <c r="O70" s="175" t="s">
        <v>249</v>
      </c>
      <c r="P70" s="138"/>
      <c r="Q70" s="131">
        <v>0</v>
      </c>
      <c r="R70" s="177"/>
      <c r="S70" s="13">
        <v>19</v>
      </c>
      <c r="T70" s="134">
        <v>1742</v>
      </c>
    </row>
    <row r="71" spans="1:21" s="178" customFormat="1" x14ac:dyDescent="0.25">
      <c r="A71" s="179" t="s">
        <v>162</v>
      </c>
      <c r="B71" s="131">
        <v>0</v>
      </c>
      <c r="C71" s="131">
        <v>0</v>
      </c>
      <c r="D71" s="132"/>
      <c r="E71" s="133">
        <v>27</v>
      </c>
      <c r="F71" s="134">
        <v>1785.1215686274509</v>
      </c>
      <c r="G71" s="135"/>
      <c r="H71" s="130" t="s">
        <v>89</v>
      </c>
      <c r="I71" s="131">
        <v>326.15384615384613</v>
      </c>
      <c r="J71" s="131">
        <v>16960</v>
      </c>
      <c r="K71" s="176"/>
      <c r="L71" s="133">
        <v>41</v>
      </c>
      <c r="M71" s="137">
        <v>1664.0961538461538</v>
      </c>
      <c r="N71" s="135"/>
      <c r="O71" s="130" t="s">
        <v>221</v>
      </c>
      <c r="P71" s="138"/>
      <c r="Q71" s="131">
        <v>0</v>
      </c>
      <c r="R71" s="177"/>
      <c r="S71" s="13" t="s">
        <v>132</v>
      </c>
      <c r="T71" s="134">
        <v>14102.603448275862</v>
      </c>
    </row>
    <row r="72" spans="1:21" s="178" customFormat="1" x14ac:dyDescent="0.25">
      <c r="A72" s="130" t="s">
        <v>73</v>
      </c>
      <c r="B72" s="131">
        <v>5.4156862745098042</v>
      </c>
      <c r="C72" s="131">
        <v>1381</v>
      </c>
      <c r="D72" s="132"/>
      <c r="E72" s="133">
        <v>16</v>
      </c>
      <c r="F72" s="134">
        <v>1809.9411764705883</v>
      </c>
      <c r="G72" s="135"/>
      <c r="H72" s="130" t="s">
        <v>86</v>
      </c>
      <c r="I72" s="131">
        <v>127.38461538461539</v>
      </c>
      <c r="J72" s="131">
        <v>6624</v>
      </c>
      <c r="K72" s="176"/>
      <c r="L72" s="13">
        <v>50</v>
      </c>
      <c r="M72" s="137">
        <v>1675.8653846153845</v>
      </c>
      <c r="N72" s="135"/>
      <c r="O72" s="130" t="s">
        <v>87</v>
      </c>
      <c r="P72" s="138">
        <v>86.448275862068968</v>
      </c>
      <c r="Q72" s="131">
        <v>5014</v>
      </c>
      <c r="R72" s="177"/>
      <c r="S72" s="13"/>
      <c r="T72" s="134"/>
    </row>
    <row r="73" spans="1:21" s="178" customFormat="1" x14ac:dyDescent="0.25">
      <c r="A73" s="130" t="s">
        <v>30</v>
      </c>
      <c r="B73" s="131">
        <v>195.61176470588236</v>
      </c>
      <c r="C73" s="131">
        <v>49881</v>
      </c>
      <c r="D73" s="132"/>
      <c r="E73" s="133">
        <v>61</v>
      </c>
      <c r="F73" s="134">
        <v>1815.0156862745098</v>
      </c>
      <c r="G73" s="135"/>
      <c r="H73" s="175" t="s">
        <v>90</v>
      </c>
      <c r="I73" s="131">
        <v>341.75</v>
      </c>
      <c r="J73" s="131">
        <v>17771</v>
      </c>
      <c r="K73" s="176"/>
      <c r="L73" s="13">
        <v>17</v>
      </c>
      <c r="M73" s="137">
        <v>1775.9230769230769</v>
      </c>
      <c r="N73" s="135"/>
      <c r="O73" s="130" t="s">
        <v>190</v>
      </c>
      <c r="P73" s="138">
        <v>81.65517241379311</v>
      </c>
      <c r="Q73" s="131">
        <v>4736</v>
      </c>
      <c r="R73" s="177"/>
      <c r="S73" s="13"/>
      <c r="T73" s="134"/>
    </row>
    <row r="74" spans="1:21" s="178" customFormat="1" x14ac:dyDescent="0.25">
      <c r="A74" s="130" t="s">
        <v>91</v>
      </c>
      <c r="B74" s="131">
        <v>387.53725490196081</v>
      </c>
      <c r="C74" s="131">
        <v>98822</v>
      </c>
      <c r="D74" s="132"/>
      <c r="E74" s="133">
        <v>3</v>
      </c>
      <c r="F74" s="134">
        <v>2189.1921568627449</v>
      </c>
      <c r="G74" s="135"/>
      <c r="H74" s="175" t="s">
        <v>249</v>
      </c>
      <c r="I74" s="131"/>
      <c r="J74" s="131">
        <v>0</v>
      </c>
      <c r="K74" s="176"/>
      <c r="L74" s="133">
        <v>35</v>
      </c>
      <c r="M74" s="137">
        <v>1817.4615384615386</v>
      </c>
      <c r="N74" s="135"/>
      <c r="O74" s="130" t="s">
        <v>132</v>
      </c>
      <c r="P74" s="138">
        <v>14102.603448275862</v>
      </c>
      <c r="Q74" s="131">
        <v>817951</v>
      </c>
      <c r="R74" s="177"/>
      <c r="S74" s="13"/>
      <c r="T74" s="134"/>
    </row>
    <row r="75" spans="1:21" s="178" customFormat="1" x14ac:dyDescent="0.25">
      <c r="A75" s="130" t="s">
        <v>89</v>
      </c>
      <c r="B75" s="131">
        <v>469.69803921568626</v>
      </c>
      <c r="C75" s="131">
        <v>119773</v>
      </c>
      <c r="D75" s="132"/>
      <c r="E75" s="133">
        <v>35</v>
      </c>
      <c r="F75" s="134">
        <v>2345.1999999999998</v>
      </c>
      <c r="G75" s="135"/>
      <c r="H75" s="130" t="s">
        <v>221</v>
      </c>
      <c r="I75" s="131"/>
      <c r="J75" s="131">
        <v>0</v>
      </c>
      <c r="K75" s="176"/>
      <c r="L75" s="133">
        <v>19</v>
      </c>
      <c r="M75" s="137">
        <v>2269.2884615384614</v>
      </c>
      <c r="N75" s="135"/>
      <c r="O75" s="179" t="s">
        <v>92</v>
      </c>
      <c r="P75" s="138">
        <v>119.43103448275862</v>
      </c>
      <c r="Q75" s="131">
        <v>6927</v>
      </c>
      <c r="R75" s="177"/>
      <c r="S75" s="62"/>
      <c r="T75" s="134"/>
    </row>
    <row r="76" spans="1:21" s="178" customFormat="1" x14ac:dyDescent="0.25">
      <c r="A76" s="130" t="s">
        <v>86</v>
      </c>
      <c r="B76" s="131">
        <v>156.66274509803921</v>
      </c>
      <c r="C76" s="131">
        <v>39949</v>
      </c>
      <c r="D76" s="132"/>
      <c r="E76" s="133">
        <v>50</v>
      </c>
      <c r="F76" s="134">
        <v>2376.1725490196077</v>
      </c>
      <c r="G76" s="135"/>
      <c r="H76" s="130" t="s">
        <v>87</v>
      </c>
      <c r="I76" s="131">
        <v>94.40384615384616</v>
      </c>
      <c r="J76" s="131">
        <v>4909</v>
      </c>
      <c r="K76" s="176"/>
      <c r="L76" s="133" t="s">
        <v>132</v>
      </c>
      <c r="M76" s="137">
        <v>16527.5</v>
      </c>
      <c r="N76" s="135"/>
      <c r="O76" s="130" t="s">
        <v>259</v>
      </c>
      <c r="P76" s="138">
        <v>211.82758620689654</v>
      </c>
      <c r="Q76" s="138">
        <v>12286</v>
      </c>
      <c r="R76" s="177"/>
      <c r="S76" s="13"/>
      <c r="T76" s="134"/>
    </row>
    <row r="77" spans="1:21" s="178" customFormat="1" x14ac:dyDescent="0.25">
      <c r="A77" s="175" t="s">
        <v>90</v>
      </c>
      <c r="B77" s="131">
        <v>581.57647058823534</v>
      </c>
      <c r="C77" s="131">
        <v>148302</v>
      </c>
      <c r="D77" s="132"/>
      <c r="E77" s="133">
        <v>17</v>
      </c>
      <c r="F77" s="134">
        <v>2481.3803921568629</v>
      </c>
      <c r="G77" s="135"/>
      <c r="H77" s="130" t="s">
        <v>190</v>
      </c>
      <c r="I77" s="131">
        <v>76.59615384615384</v>
      </c>
      <c r="J77" s="131">
        <v>3983</v>
      </c>
      <c r="K77" s="176"/>
      <c r="L77" s="13"/>
      <c r="M77" s="137"/>
      <c r="N77" s="135"/>
      <c r="O77" s="130"/>
      <c r="P77" s="138"/>
      <c r="Q77" s="138"/>
      <c r="R77" s="177"/>
      <c r="S77" s="13"/>
      <c r="T77" s="134"/>
    </row>
    <row r="78" spans="1:21" s="178" customFormat="1" x14ac:dyDescent="0.25">
      <c r="A78" s="175" t="s">
        <v>249</v>
      </c>
      <c r="B78" s="131">
        <v>242.28326180257511</v>
      </c>
      <c r="C78" s="131">
        <v>56452</v>
      </c>
      <c r="D78" s="132"/>
      <c r="E78" s="133">
        <v>70</v>
      </c>
      <c r="F78" s="134">
        <v>2606.7725490196081</v>
      </c>
      <c r="G78" s="135"/>
      <c r="H78" s="130" t="s">
        <v>132</v>
      </c>
      <c r="I78" s="131">
        <v>16527.5</v>
      </c>
      <c r="J78" s="131">
        <v>859430</v>
      </c>
      <c r="K78" s="176"/>
      <c r="L78" s="133"/>
      <c r="M78" s="137"/>
      <c r="N78" s="135"/>
      <c r="O78" s="130"/>
      <c r="P78" s="138"/>
      <c r="Q78" s="138"/>
      <c r="R78" s="177"/>
      <c r="S78" s="13"/>
      <c r="T78" s="134"/>
    </row>
    <row r="79" spans="1:21" x14ac:dyDescent="0.25">
      <c r="A79" s="175" t="s">
        <v>221</v>
      </c>
      <c r="B79" s="131">
        <v>136.50643776824035</v>
      </c>
      <c r="C79" s="131">
        <v>31806</v>
      </c>
      <c r="D79" s="132"/>
      <c r="E79" s="133">
        <v>29</v>
      </c>
      <c r="F79" s="134">
        <v>2685.9411764705883</v>
      </c>
      <c r="G79" s="135"/>
      <c r="H79" s="179" t="s">
        <v>92</v>
      </c>
      <c r="I79" s="131">
        <v>255.55769230769232</v>
      </c>
      <c r="J79" s="131">
        <v>13289</v>
      </c>
      <c r="K79" s="136"/>
      <c r="M79" s="137"/>
      <c r="N79" s="135"/>
      <c r="O79" s="130"/>
      <c r="P79" s="131"/>
      <c r="Q79" s="131"/>
      <c r="R79" s="139"/>
      <c r="T79" s="171"/>
      <c r="U79" s="178"/>
    </row>
    <row r="80" spans="1:21" ht="13.8" thickBot="1" x14ac:dyDescent="0.3">
      <c r="A80" s="130" t="s">
        <v>224</v>
      </c>
      <c r="B80" s="131">
        <v>0</v>
      </c>
      <c r="C80" s="131">
        <v>0</v>
      </c>
      <c r="D80" s="132"/>
      <c r="E80" s="133">
        <v>41</v>
      </c>
      <c r="F80" s="134">
        <v>2738.6980392156861</v>
      </c>
      <c r="G80" s="135"/>
      <c r="H80" s="130" t="s">
        <v>259</v>
      </c>
      <c r="I80" s="138">
        <v>254.15384615384616</v>
      </c>
      <c r="J80" s="138">
        <v>13216</v>
      </c>
      <c r="K80" s="136"/>
      <c r="M80" s="137"/>
      <c r="N80" s="135"/>
      <c r="O80" s="180"/>
      <c r="P80" s="181">
        <v>49303.396551724145</v>
      </c>
      <c r="Q80" s="181">
        <v>2859597</v>
      </c>
      <c r="R80" s="139"/>
      <c r="T80" s="171"/>
    </row>
    <row r="81" spans="1:24" x14ac:dyDescent="0.25">
      <c r="A81" s="130" t="s">
        <v>87</v>
      </c>
      <c r="B81" s="131">
        <v>184.98431372549018</v>
      </c>
      <c r="C81" s="131">
        <v>47171</v>
      </c>
      <c r="D81" s="132"/>
      <c r="E81" s="133">
        <v>19</v>
      </c>
      <c r="F81" s="134">
        <v>3408.3960784313726</v>
      </c>
      <c r="G81" s="135"/>
      <c r="H81" s="130"/>
      <c r="I81" s="138"/>
      <c r="J81" s="182"/>
      <c r="K81" s="136"/>
      <c r="M81" s="137"/>
      <c r="N81" s="135"/>
      <c r="P81" s="174"/>
      <c r="Q81" s="183"/>
      <c r="R81" s="139"/>
      <c r="T81" s="171"/>
    </row>
    <row r="82" spans="1:24" x14ac:dyDescent="0.25">
      <c r="A82" s="130" t="s">
        <v>190</v>
      </c>
      <c r="B82" s="131">
        <v>114.6313725490196</v>
      </c>
      <c r="C82" s="131">
        <v>29231</v>
      </c>
      <c r="D82" s="132"/>
      <c r="E82" s="13" t="s">
        <v>132</v>
      </c>
      <c r="F82" s="134">
        <v>18667.286274509803</v>
      </c>
      <c r="G82" s="135"/>
      <c r="H82" s="130"/>
      <c r="I82" s="138"/>
      <c r="J82" s="182"/>
      <c r="K82" s="136"/>
      <c r="M82" s="137"/>
      <c r="N82" s="87"/>
      <c r="P82" s="174"/>
      <c r="Q82" s="183"/>
      <c r="R82" s="139"/>
      <c r="T82" s="171"/>
    </row>
    <row r="83" spans="1:24" x14ac:dyDescent="0.25">
      <c r="A83" s="130" t="s">
        <v>132</v>
      </c>
      <c r="B83" s="131">
        <v>18667.286274509803</v>
      </c>
      <c r="C83" s="131">
        <v>4760158</v>
      </c>
      <c r="D83" s="132"/>
      <c r="E83" s="13"/>
      <c r="F83" s="134">
        <v>83194.35274247991</v>
      </c>
      <c r="G83" s="135"/>
      <c r="H83" s="130"/>
      <c r="I83" s="131"/>
      <c r="J83" s="131"/>
      <c r="K83" s="136"/>
      <c r="L83" s="13"/>
      <c r="M83" s="137"/>
      <c r="N83" s="183"/>
      <c r="P83" s="183"/>
      <c r="Q83" s="184"/>
      <c r="R83" s="139"/>
      <c r="T83" s="171"/>
    </row>
    <row r="84" spans="1:24" ht="13.8" thickBot="1" x14ac:dyDescent="0.3">
      <c r="A84" s="179" t="s">
        <v>92</v>
      </c>
      <c r="B84" s="131">
        <v>371.01568627450979</v>
      </c>
      <c r="C84" s="131">
        <v>94609</v>
      </c>
      <c r="D84" s="132"/>
      <c r="E84" s="133"/>
      <c r="F84" s="134"/>
      <c r="G84" s="135"/>
      <c r="H84" s="180"/>
      <c r="I84" s="181">
        <v>60823.51923076922</v>
      </c>
      <c r="J84" s="181">
        <v>3162823</v>
      </c>
      <c r="K84" s="136"/>
      <c r="M84" s="137"/>
      <c r="P84" s="183"/>
      <c r="Q84" s="184"/>
      <c r="R84" s="139"/>
      <c r="S84" s="178"/>
      <c r="T84" s="173"/>
    </row>
    <row r="85" spans="1:24" x14ac:dyDescent="0.25">
      <c r="A85" s="130" t="s">
        <v>258</v>
      </c>
      <c r="B85" s="131">
        <v>337.35294117647061</v>
      </c>
      <c r="C85" s="182">
        <v>86025</v>
      </c>
      <c r="D85" s="132"/>
      <c r="E85" s="185"/>
      <c r="F85" s="186"/>
      <c r="G85" s="135"/>
      <c r="H85" s="1"/>
      <c r="I85" s="1"/>
      <c r="J85" s="1"/>
      <c r="K85" s="136"/>
      <c r="L85" s="13"/>
      <c r="M85" s="137">
        <v>60823.519230769227</v>
      </c>
      <c r="P85" s="183"/>
      <c r="Q85" s="184"/>
      <c r="R85" s="139"/>
      <c r="S85" s="178"/>
      <c r="T85" s="173"/>
    </row>
    <row r="86" spans="1:24" x14ac:dyDescent="0.25">
      <c r="A86" s="187"/>
      <c r="B86" s="131"/>
      <c r="C86" s="131"/>
      <c r="D86" s="132"/>
      <c r="E86" s="131"/>
      <c r="F86" s="131"/>
      <c r="G86" s="135"/>
      <c r="H86" s="1"/>
      <c r="I86" s="1"/>
      <c r="J86" s="1"/>
      <c r="K86" s="136"/>
      <c r="L86" s="13"/>
      <c r="M86" s="137"/>
      <c r="P86" s="183"/>
      <c r="Q86" s="184"/>
      <c r="R86" s="139"/>
      <c r="S86" s="178"/>
      <c r="T86" s="173"/>
    </row>
    <row r="87" spans="1:24" x14ac:dyDescent="0.25">
      <c r="A87" s="1"/>
      <c r="B87" s="1">
        <v>83194.352742479954</v>
      </c>
      <c r="C87" s="1">
        <v>21196638</v>
      </c>
      <c r="D87" s="132"/>
      <c r="E87" s="185"/>
      <c r="F87" s="188"/>
      <c r="G87" s="135"/>
      <c r="H87" s="1"/>
      <c r="I87" s="1"/>
      <c r="J87" s="1"/>
      <c r="K87" s="189"/>
      <c r="M87" s="137"/>
      <c r="P87" s="183"/>
      <c r="Q87" s="184"/>
      <c r="R87" s="139"/>
    </row>
    <row r="88" spans="1:24" ht="13.8" thickBot="1" x14ac:dyDescent="0.3">
      <c r="A88" s="1"/>
      <c r="B88" s="1"/>
      <c r="C88" s="1"/>
      <c r="D88" s="190"/>
      <c r="E88" s="185"/>
      <c r="F88" s="188"/>
      <c r="G88" s="185"/>
      <c r="H88" s="1"/>
      <c r="I88" s="1"/>
      <c r="J88" s="1"/>
      <c r="K88" s="191"/>
      <c r="M88" s="137"/>
      <c r="P88" s="183"/>
      <c r="Q88" s="184"/>
      <c r="R88" s="192"/>
    </row>
    <row r="89" spans="1:24" x14ac:dyDescent="0.25">
      <c r="A89" s="1"/>
      <c r="B89" s="1"/>
      <c r="C89" s="1"/>
      <c r="D89" s="193"/>
      <c r="E89" s="185"/>
      <c r="F89" s="188"/>
      <c r="G89" s="87"/>
      <c r="H89" s="1"/>
      <c r="I89" s="1"/>
      <c r="J89" s="1"/>
      <c r="K89" s="184"/>
      <c r="L89" s="131"/>
      <c r="M89" s="131"/>
      <c r="P89" s="183"/>
      <c r="Q89" s="184"/>
      <c r="S89" s="131"/>
      <c r="T89" s="131">
        <v>49059.068965517239</v>
      </c>
    </row>
    <row r="90" spans="1:24" x14ac:dyDescent="0.25">
      <c r="A90" s="1"/>
      <c r="B90" s="1"/>
      <c r="C90" s="1"/>
      <c r="D90" s="185"/>
      <c r="E90" s="185"/>
      <c r="F90" s="188"/>
      <c r="G90" s="87"/>
      <c r="H90" s="1"/>
      <c r="I90" s="1"/>
      <c r="J90" s="1"/>
      <c r="K90" s="183"/>
      <c r="L90" s="62"/>
      <c r="P90" s="183"/>
      <c r="Q90" s="184"/>
      <c r="W90" s="178"/>
      <c r="X90" s="178"/>
    </row>
    <row r="91" spans="1:24" x14ac:dyDescent="0.25">
      <c r="A91" s="183"/>
      <c r="B91" s="185"/>
      <c r="C91" s="185"/>
      <c r="E91" s="94" t="s">
        <v>116</v>
      </c>
      <c r="F91" s="194"/>
      <c r="G91" s="195"/>
      <c r="H91" s="1"/>
      <c r="I91" s="1"/>
      <c r="J91" s="1"/>
      <c r="K91" s="62"/>
      <c r="P91" s="183"/>
      <c r="Q91" s="184"/>
      <c r="V91" s="178"/>
    </row>
    <row r="92" spans="1:24" x14ac:dyDescent="0.25">
      <c r="A92" s="196"/>
      <c r="B92" s="197"/>
      <c r="C92" s="198"/>
      <c r="E92" s="94" t="s">
        <v>5</v>
      </c>
      <c r="F92" s="94" t="s">
        <v>70</v>
      </c>
      <c r="G92" s="199"/>
      <c r="H92" s="205"/>
      <c r="I92" s="205"/>
      <c r="J92" s="205"/>
      <c r="K92" s="62"/>
      <c r="P92" s="183"/>
      <c r="Q92" s="184"/>
      <c r="V92" s="178"/>
    </row>
    <row r="93" spans="1:24" x14ac:dyDescent="0.25">
      <c r="A93" s="196" t="s">
        <v>116</v>
      </c>
      <c r="B93" s="200"/>
      <c r="C93" s="196"/>
      <c r="E93" s="201">
        <v>520</v>
      </c>
      <c r="F93" s="134">
        <v>2.5865384615384617</v>
      </c>
      <c r="G93" s="135"/>
      <c r="H93" s="205" t="s">
        <v>153</v>
      </c>
      <c r="I93" s="205"/>
      <c r="J93" s="205"/>
      <c r="K93" s="62"/>
      <c r="P93" s="183"/>
      <c r="Q93" s="184"/>
      <c r="V93" s="178"/>
    </row>
    <row r="94" spans="1:24" x14ac:dyDescent="0.25">
      <c r="A94" s="130" t="s">
        <v>5</v>
      </c>
      <c r="B94" s="131" t="s">
        <v>70</v>
      </c>
      <c r="C94" s="131" t="s">
        <v>60</v>
      </c>
      <c r="E94" s="202" t="s">
        <v>157</v>
      </c>
      <c r="F94" s="134">
        <v>4.4000000000000004</v>
      </c>
      <c r="G94" s="135"/>
      <c r="H94" s="203"/>
      <c r="I94" s="204"/>
      <c r="J94" s="205"/>
      <c r="K94" s="62"/>
      <c r="P94" s="183"/>
      <c r="Q94" s="184"/>
      <c r="V94" s="178"/>
    </row>
    <row r="95" spans="1:24" x14ac:dyDescent="0.25">
      <c r="A95" s="179">
        <v>514</v>
      </c>
      <c r="B95" s="131">
        <v>5.1719999999999997</v>
      </c>
      <c r="C95" s="131">
        <v>1293</v>
      </c>
      <c r="E95" s="202" t="s">
        <v>158</v>
      </c>
      <c r="F95" s="134">
        <v>4.4000000000000004</v>
      </c>
      <c r="G95" s="135"/>
      <c r="H95" s="203" t="s">
        <v>5</v>
      </c>
      <c r="I95" s="206" t="s">
        <v>152</v>
      </c>
      <c r="J95" s="207" t="s">
        <v>4</v>
      </c>
      <c r="K95" s="62"/>
      <c r="M95" s="184"/>
      <c r="P95" s="183"/>
      <c r="Q95" s="184"/>
      <c r="V95" s="178"/>
    </row>
    <row r="96" spans="1:24" x14ac:dyDescent="0.25">
      <c r="A96" s="179">
        <v>520</v>
      </c>
      <c r="B96" s="131">
        <v>2.5865384615384617</v>
      </c>
      <c r="C96" s="131">
        <v>538</v>
      </c>
      <c r="E96" s="202">
        <v>521</v>
      </c>
      <c r="F96" s="134">
        <v>4.5359999999999996</v>
      </c>
      <c r="G96" s="135"/>
      <c r="H96" s="203" t="s">
        <v>108</v>
      </c>
      <c r="I96" s="206" t="e">
        <v>#REF!</v>
      </c>
      <c r="J96" s="207" t="e">
        <v>#REF!</v>
      </c>
      <c r="K96" s="62"/>
      <c r="P96" s="183"/>
      <c r="Q96" s="184"/>
      <c r="V96" s="178"/>
    </row>
    <row r="97" spans="1:22" x14ac:dyDescent="0.25">
      <c r="A97" s="179">
        <v>521</v>
      </c>
      <c r="B97" s="131">
        <v>4.5359999999999996</v>
      </c>
      <c r="C97" s="131">
        <v>1134</v>
      </c>
      <c r="E97" s="201">
        <v>514</v>
      </c>
      <c r="F97" s="134">
        <v>5.1719999999999997</v>
      </c>
      <c r="G97" s="135"/>
      <c r="H97" s="208" t="s">
        <v>109</v>
      </c>
      <c r="I97" s="206" t="e">
        <v>#REF!</v>
      </c>
      <c r="J97" s="207" t="e">
        <v>#REF!</v>
      </c>
      <c r="K97" s="62"/>
      <c r="M97" s="209"/>
      <c r="P97" s="183"/>
      <c r="Q97" s="184"/>
      <c r="V97" s="178"/>
    </row>
    <row r="98" spans="1:22" x14ac:dyDescent="0.25">
      <c r="A98" s="130">
        <v>522</v>
      </c>
      <c r="B98" s="131">
        <v>6.1639999999999997</v>
      </c>
      <c r="C98" s="131">
        <v>1541</v>
      </c>
      <c r="E98" s="202">
        <v>522</v>
      </c>
      <c r="F98" s="134">
        <v>6.1639999999999997</v>
      </c>
      <c r="G98" s="135"/>
      <c r="H98" s="87" t="s">
        <v>67</v>
      </c>
      <c r="I98" s="183"/>
      <c r="J98" s="210" t="e">
        <v>#REF!</v>
      </c>
      <c r="K98" s="62"/>
      <c r="P98" s="183"/>
      <c r="Q98" s="184"/>
      <c r="V98" s="178"/>
    </row>
    <row r="99" spans="1:22" x14ac:dyDescent="0.25">
      <c r="A99" s="179">
        <v>531</v>
      </c>
      <c r="B99" s="131">
        <v>13.488</v>
      </c>
      <c r="C99" s="131">
        <v>3372</v>
      </c>
      <c r="E99" s="202">
        <v>573</v>
      </c>
      <c r="F99" s="134">
        <v>9.48</v>
      </c>
      <c r="G99" s="135"/>
      <c r="H99" s="211"/>
      <c r="I99" s="206"/>
      <c r="J99" s="94"/>
      <c r="P99" s="183"/>
      <c r="Q99" s="184"/>
      <c r="U99" s="178"/>
    </row>
    <row r="100" spans="1:22" x14ac:dyDescent="0.25">
      <c r="A100" s="179">
        <v>533</v>
      </c>
      <c r="B100" s="131">
        <v>47.692</v>
      </c>
      <c r="C100" s="131">
        <v>11923</v>
      </c>
      <c r="E100" s="202">
        <v>575</v>
      </c>
      <c r="F100" s="134">
        <v>10.916</v>
      </c>
      <c r="G100" s="135"/>
      <c r="H100" s="212" t="s">
        <v>151</v>
      </c>
      <c r="I100" s="206"/>
      <c r="J100" s="213"/>
      <c r="L100" s="214"/>
      <c r="P100" s="183"/>
      <c r="Q100" s="184"/>
      <c r="U100" s="178"/>
    </row>
    <row r="101" spans="1:22" x14ac:dyDescent="0.25">
      <c r="A101" s="179">
        <v>535</v>
      </c>
      <c r="B101" s="131">
        <v>23.687999999999999</v>
      </c>
      <c r="C101" s="131">
        <v>5922</v>
      </c>
      <c r="E101" s="202">
        <v>541</v>
      </c>
      <c r="F101" s="134">
        <v>12.311999999999999</v>
      </c>
      <c r="G101" s="135"/>
      <c r="H101" s="212" t="s">
        <v>129</v>
      </c>
      <c r="I101" s="206"/>
      <c r="J101" s="213" t="e">
        <v>#REF!</v>
      </c>
      <c r="P101" s="183"/>
      <c r="Q101" s="184"/>
      <c r="U101" s="178"/>
    </row>
    <row r="102" spans="1:22" x14ac:dyDescent="0.25">
      <c r="A102" s="179">
        <v>541</v>
      </c>
      <c r="B102" s="131">
        <v>12.311999999999999</v>
      </c>
      <c r="C102" s="131">
        <v>3078</v>
      </c>
      <c r="E102" s="202">
        <v>531</v>
      </c>
      <c r="F102" s="134">
        <v>13.488</v>
      </c>
      <c r="G102" s="135"/>
      <c r="H102" s="215" t="s">
        <v>130</v>
      </c>
      <c r="I102" s="216"/>
      <c r="J102" s="217">
        <v>18667.286274509803</v>
      </c>
      <c r="P102" s="183"/>
      <c r="Q102" s="184"/>
      <c r="U102" s="178"/>
    </row>
    <row r="103" spans="1:22" x14ac:dyDescent="0.25">
      <c r="A103" s="179">
        <v>542</v>
      </c>
      <c r="B103" s="131">
        <v>18.532</v>
      </c>
      <c r="C103" s="131">
        <v>4633</v>
      </c>
      <c r="E103" s="201">
        <v>562</v>
      </c>
      <c r="F103" s="134">
        <v>15.06</v>
      </c>
      <c r="G103" s="135"/>
      <c r="H103" s="87"/>
      <c r="I103" s="183"/>
      <c r="J103" s="210" t="e">
        <v>#REF!</v>
      </c>
      <c r="U103" s="178"/>
    </row>
    <row r="104" spans="1:22" x14ac:dyDescent="0.25">
      <c r="A104" s="179">
        <v>562</v>
      </c>
      <c r="B104" s="131">
        <v>15.06</v>
      </c>
      <c r="C104" s="131">
        <v>3765</v>
      </c>
      <c r="E104" s="201">
        <v>542</v>
      </c>
      <c r="F104" s="134">
        <v>18.532</v>
      </c>
      <c r="G104" s="135"/>
      <c r="H104" s="219"/>
      <c r="I104" s="206"/>
      <c r="J104" s="220"/>
      <c r="U104" s="178"/>
    </row>
    <row r="105" spans="1:22" x14ac:dyDescent="0.25">
      <c r="A105" s="179">
        <v>563</v>
      </c>
      <c r="B105" s="131">
        <v>20.856000000000002</v>
      </c>
      <c r="C105" s="131">
        <v>5214</v>
      </c>
      <c r="E105" s="201">
        <v>563</v>
      </c>
      <c r="F105" s="134">
        <v>20.856000000000002</v>
      </c>
      <c r="G105" s="135"/>
      <c r="H105" s="203" t="s">
        <v>65</v>
      </c>
      <c r="I105" s="206"/>
      <c r="J105" s="213"/>
      <c r="U105" s="178"/>
    </row>
    <row r="106" spans="1:22" x14ac:dyDescent="0.25">
      <c r="A106" s="179">
        <v>571</v>
      </c>
      <c r="B106" s="131">
        <v>23.204000000000001</v>
      </c>
      <c r="C106" s="131">
        <v>5801</v>
      </c>
      <c r="E106" s="201">
        <v>571</v>
      </c>
      <c r="F106" s="134">
        <v>23.204000000000001</v>
      </c>
      <c r="G106" s="135"/>
      <c r="H106" s="212" t="s">
        <v>129</v>
      </c>
      <c r="I106" s="206"/>
      <c r="J106" s="213" t="e">
        <v>#REF!</v>
      </c>
      <c r="U106" s="178"/>
    </row>
    <row r="107" spans="1:22" x14ac:dyDescent="0.25">
      <c r="A107" s="179">
        <v>573</v>
      </c>
      <c r="B107" s="131">
        <v>9.48</v>
      </c>
      <c r="C107" s="131">
        <v>2370</v>
      </c>
      <c r="E107" s="202">
        <v>535</v>
      </c>
      <c r="F107" s="134">
        <v>23.687999999999999</v>
      </c>
      <c r="G107" s="135"/>
      <c r="H107" s="221" t="s">
        <v>128</v>
      </c>
      <c r="I107" s="216"/>
      <c r="J107" s="222">
        <v>94.40384615384616</v>
      </c>
      <c r="U107" s="178"/>
    </row>
    <row r="108" spans="1:22" x14ac:dyDescent="0.25">
      <c r="A108" s="179">
        <v>575</v>
      </c>
      <c r="B108" s="131">
        <v>10.916</v>
      </c>
      <c r="C108" s="131">
        <v>2729</v>
      </c>
      <c r="D108" s="62"/>
      <c r="E108" s="202" t="s">
        <v>76</v>
      </c>
      <c r="F108" s="134">
        <v>36.909803921568624</v>
      </c>
      <c r="G108" s="135"/>
      <c r="H108" s="87"/>
      <c r="I108" s="183"/>
      <c r="J108" s="210" t="e">
        <v>#REF!</v>
      </c>
      <c r="U108" s="178"/>
    </row>
    <row r="109" spans="1:22" x14ac:dyDescent="0.25">
      <c r="A109" s="130" t="s">
        <v>156</v>
      </c>
      <c r="B109" s="131">
        <v>50.78</v>
      </c>
      <c r="C109" s="131">
        <v>12695</v>
      </c>
      <c r="E109" s="202" t="s">
        <v>154</v>
      </c>
      <c r="F109" s="134">
        <v>38.819607843137256</v>
      </c>
      <c r="G109" s="135"/>
      <c r="I109" s="183"/>
      <c r="J109" s="13"/>
      <c r="U109" s="178"/>
    </row>
    <row r="110" spans="1:22" x14ac:dyDescent="0.25">
      <c r="A110" s="130" t="s">
        <v>157</v>
      </c>
      <c r="B110" s="131">
        <v>4.4000000000000004</v>
      </c>
      <c r="C110" s="131">
        <v>1100</v>
      </c>
      <c r="E110" s="202">
        <v>533</v>
      </c>
      <c r="F110" s="134">
        <v>47.692</v>
      </c>
      <c r="G110" s="135"/>
      <c r="H110" s="205"/>
      <c r="I110" s="206"/>
      <c r="J110" s="94"/>
      <c r="U110" s="178"/>
    </row>
    <row r="111" spans="1:22" x14ac:dyDescent="0.25">
      <c r="A111" s="179" t="s">
        <v>158</v>
      </c>
      <c r="B111" s="131">
        <v>4.4000000000000004</v>
      </c>
      <c r="C111" s="131">
        <v>1100</v>
      </c>
      <c r="E111" s="202" t="s">
        <v>156</v>
      </c>
      <c r="F111" s="134">
        <v>50.78</v>
      </c>
      <c r="G111" s="135"/>
      <c r="H111" s="212" t="s">
        <v>66</v>
      </c>
      <c r="I111" s="206"/>
      <c r="J111" s="95"/>
    </row>
    <row r="112" spans="1:22" x14ac:dyDescent="0.25">
      <c r="A112" s="130" t="s">
        <v>155</v>
      </c>
      <c r="B112" s="131">
        <v>101.86</v>
      </c>
      <c r="C112" s="131">
        <v>25465</v>
      </c>
      <c r="E112" s="202" t="s">
        <v>155</v>
      </c>
      <c r="F112" s="134">
        <v>101.86</v>
      </c>
      <c r="G112" s="135"/>
      <c r="H112" s="212" t="s">
        <v>129</v>
      </c>
      <c r="I112" s="206"/>
      <c r="J112" s="95">
        <v>48921.931034482754</v>
      </c>
    </row>
    <row r="113" spans="1:10" ht="13.8" thickBot="1" x14ac:dyDescent="0.3">
      <c r="A113" s="130" t="s">
        <v>76</v>
      </c>
      <c r="B113" s="131">
        <v>36.909803921568624</v>
      </c>
      <c r="C113" s="131">
        <v>9412</v>
      </c>
      <c r="E113" s="223"/>
      <c r="F113" s="224">
        <v>0</v>
      </c>
      <c r="G113" s="225"/>
      <c r="H113" s="226" t="s">
        <v>130</v>
      </c>
      <c r="I113" s="227"/>
      <c r="J113" s="228">
        <v>137.13793103448276</v>
      </c>
    </row>
    <row r="114" spans="1:10" ht="13.8" thickBot="1" x14ac:dyDescent="0.3">
      <c r="A114" s="180" t="s">
        <v>154</v>
      </c>
      <c r="B114" s="229">
        <v>38.819607843137256</v>
      </c>
      <c r="C114" s="230">
        <v>9899</v>
      </c>
      <c r="D114" s="218"/>
      <c r="E114" s="133"/>
      <c r="I114" s="174"/>
      <c r="J114" s="133">
        <v>49059.068965517239</v>
      </c>
    </row>
    <row r="115" spans="1:10" ht="22.5" customHeight="1" x14ac:dyDescent="0.25">
      <c r="A115" s="184"/>
      <c r="B115" s="185">
        <v>450.85595022624426</v>
      </c>
      <c r="C115" s="185">
        <v>112984</v>
      </c>
      <c r="D115" s="182"/>
      <c r="E115" s="87"/>
      <c r="H115" s="13"/>
      <c r="I115" s="174"/>
    </row>
    <row r="116" spans="1:10" ht="26.4" x14ac:dyDescent="0.25">
      <c r="A116" s="231"/>
      <c r="B116" s="232"/>
      <c r="C116" s="231"/>
      <c r="D116" s="133"/>
      <c r="E116" s="233" t="s">
        <v>246</v>
      </c>
      <c r="H116" s="13"/>
      <c r="I116" s="174"/>
    </row>
    <row r="117" spans="1:10" x14ac:dyDescent="0.25">
      <c r="A117" s="201" t="s">
        <v>5</v>
      </c>
      <c r="B117" s="234" t="s">
        <v>169</v>
      </c>
      <c r="C117" s="133" t="s">
        <v>163</v>
      </c>
      <c r="D117" s="42">
        <v>2</v>
      </c>
      <c r="E117" s="235">
        <v>872</v>
      </c>
      <c r="H117" s="13"/>
      <c r="I117" s="174"/>
    </row>
    <row r="118" spans="1:10" x14ac:dyDescent="0.25">
      <c r="A118" s="201">
        <v>514</v>
      </c>
      <c r="B118" s="234"/>
      <c r="C118" s="133">
        <v>4</v>
      </c>
      <c r="D118" s="42">
        <v>2</v>
      </c>
      <c r="E118" s="235">
        <v>872</v>
      </c>
      <c r="H118" s="13"/>
      <c r="I118" s="174"/>
    </row>
    <row r="119" spans="1:10" x14ac:dyDescent="0.25">
      <c r="A119" s="201">
        <v>520</v>
      </c>
      <c r="B119" s="234"/>
      <c r="C119" s="133">
        <v>4</v>
      </c>
      <c r="D119" s="42">
        <v>4</v>
      </c>
      <c r="E119" s="235">
        <v>1744</v>
      </c>
      <c r="H119" s="13" t="s">
        <v>215</v>
      </c>
      <c r="I119" s="174" t="e">
        <v>#REF!</v>
      </c>
    </row>
    <row r="120" spans="1:10" x14ac:dyDescent="0.25">
      <c r="A120" s="201">
        <v>521</v>
      </c>
      <c r="B120" s="234"/>
      <c r="C120" s="133">
        <v>8</v>
      </c>
      <c r="D120" s="42">
        <v>4</v>
      </c>
      <c r="E120" s="235">
        <v>1744</v>
      </c>
      <c r="H120" s="13" t="s">
        <v>166</v>
      </c>
      <c r="I120" s="174" t="e">
        <v>#REF!</v>
      </c>
    </row>
    <row r="121" spans="1:10" x14ac:dyDescent="0.25">
      <c r="A121" s="201">
        <v>522</v>
      </c>
      <c r="B121" s="234"/>
      <c r="C121" s="133">
        <v>8</v>
      </c>
      <c r="D121" s="42">
        <v>6</v>
      </c>
      <c r="E121" s="235">
        <v>2616</v>
      </c>
      <c r="H121" s="13"/>
      <c r="I121" s="174" t="e">
        <v>#REF!</v>
      </c>
    </row>
    <row r="122" spans="1:10" x14ac:dyDescent="0.25">
      <c r="A122" s="201">
        <v>531</v>
      </c>
      <c r="B122" s="234"/>
      <c r="C122" s="133">
        <v>12</v>
      </c>
      <c r="D122" s="42">
        <v>8</v>
      </c>
      <c r="E122" s="235">
        <v>2744</v>
      </c>
      <c r="H122" s="13"/>
      <c r="I122" s="174"/>
    </row>
    <row r="123" spans="1:10" x14ac:dyDescent="0.25">
      <c r="A123" s="201">
        <v>533</v>
      </c>
      <c r="B123" s="234"/>
      <c r="C123" s="133">
        <v>12</v>
      </c>
      <c r="D123" s="42">
        <v>6</v>
      </c>
      <c r="E123" s="235">
        <v>2244</v>
      </c>
      <c r="H123" s="13"/>
      <c r="I123" s="174"/>
    </row>
    <row r="124" spans="1:10" x14ac:dyDescent="0.25">
      <c r="A124" s="201">
        <v>535</v>
      </c>
      <c r="B124" s="234"/>
      <c r="C124" s="133">
        <v>10</v>
      </c>
      <c r="D124" s="42">
        <v>4</v>
      </c>
      <c r="E124" s="235">
        <v>1744</v>
      </c>
      <c r="H124" s="13"/>
      <c r="I124" s="174"/>
    </row>
    <row r="125" spans="1:10" x14ac:dyDescent="0.25">
      <c r="A125" s="201">
        <v>541</v>
      </c>
      <c r="B125" s="234"/>
      <c r="C125" s="133">
        <v>8</v>
      </c>
      <c r="D125" s="42">
        <v>8</v>
      </c>
      <c r="E125" s="235">
        <v>3488</v>
      </c>
      <c r="H125" s="13"/>
      <c r="I125" s="174"/>
    </row>
    <row r="126" spans="1:10" x14ac:dyDescent="0.25">
      <c r="A126" s="201">
        <v>542</v>
      </c>
      <c r="B126" s="234"/>
      <c r="C126" s="133">
        <v>16</v>
      </c>
      <c r="D126" s="42">
        <v>4</v>
      </c>
      <c r="E126" s="235">
        <v>1744</v>
      </c>
      <c r="H126" s="13"/>
      <c r="I126" s="174"/>
    </row>
    <row r="127" spans="1:10" x14ac:dyDescent="0.25">
      <c r="A127" s="201">
        <v>562</v>
      </c>
      <c r="B127" s="234"/>
      <c r="C127" s="133">
        <v>8</v>
      </c>
      <c r="D127" s="42">
        <v>6</v>
      </c>
      <c r="E127" s="235">
        <v>1872</v>
      </c>
      <c r="H127" s="13"/>
      <c r="I127" s="174"/>
    </row>
    <row r="128" spans="1:10" x14ac:dyDescent="0.25">
      <c r="A128" s="201">
        <v>563</v>
      </c>
      <c r="B128" s="234"/>
      <c r="C128" s="133">
        <v>8</v>
      </c>
      <c r="D128" s="42">
        <v>4</v>
      </c>
      <c r="E128" s="235">
        <v>1744</v>
      </c>
      <c r="H128" s="13"/>
      <c r="I128" s="174"/>
    </row>
    <row r="129" spans="1:17" x14ac:dyDescent="0.25">
      <c r="A129" s="201">
        <v>571</v>
      </c>
      <c r="B129" s="234"/>
      <c r="C129" s="133">
        <v>8</v>
      </c>
      <c r="D129" s="42">
        <v>4</v>
      </c>
      <c r="E129" s="235">
        <v>1744</v>
      </c>
      <c r="H129" s="13"/>
      <c r="I129" s="174"/>
      <c r="Q129" s="184"/>
    </row>
    <row r="130" spans="1:17" x14ac:dyDescent="0.25">
      <c r="A130" s="201">
        <v>573</v>
      </c>
      <c r="B130" s="234"/>
      <c r="C130" s="133">
        <v>8</v>
      </c>
      <c r="D130" s="42">
        <v>4</v>
      </c>
      <c r="E130" s="235">
        <v>1372</v>
      </c>
      <c r="H130" s="13"/>
      <c r="I130" s="174"/>
      <c r="P130" s="183"/>
      <c r="Q130" s="183"/>
    </row>
    <row r="131" spans="1:17" x14ac:dyDescent="0.25">
      <c r="A131" s="201">
        <v>575</v>
      </c>
      <c r="B131" s="234"/>
      <c r="C131" s="133">
        <v>6</v>
      </c>
      <c r="D131" s="42">
        <v>8</v>
      </c>
      <c r="E131" s="235">
        <v>2372</v>
      </c>
      <c r="H131" s="13"/>
      <c r="I131" s="174"/>
      <c r="P131" s="183"/>
      <c r="Q131" s="183"/>
    </row>
    <row r="132" spans="1:17" x14ac:dyDescent="0.25">
      <c r="A132" s="201" t="s">
        <v>143</v>
      </c>
      <c r="B132" s="234">
        <v>451</v>
      </c>
      <c r="C132" s="133">
        <v>10</v>
      </c>
      <c r="D132" s="42">
        <v>8</v>
      </c>
      <c r="E132" s="235">
        <v>2372</v>
      </c>
      <c r="H132" s="13"/>
      <c r="I132" s="174"/>
      <c r="P132" s="183"/>
      <c r="Q132" s="183"/>
    </row>
    <row r="133" spans="1:17" x14ac:dyDescent="0.25">
      <c r="A133" s="201" t="s">
        <v>164</v>
      </c>
      <c r="B133" s="234">
        <v>452</v>
      </c>
      <c r="C133" s="133">
        <v>10</v>
      </c>
      <c r="D133" s="42">
        <v>18</v>
      </c>
      <c r="E133" s="235">
        <v>6546</v>
      </c>
      <c r="H133" s="13"/>
      <c r="I133" s="174"/>
      <c r="P133" s="183"/>
      <c r="Q133" s="183"/>
    </row>
    <row r="134" spans="1:17" x14ac:dyDescent="0.25">
      <c r="A134" s="201" t="s">
        <v>76</v>
      </c>
      <c r="B134" s="234">
        <v>450</v>
      </c>
      <c r="C134" s="133">
        <v>29</v>
      </c>
      <c r="D134" s="42">
        <v>16</v>
      </c>
      <c r="E134" s="235">
        <v>5674</v>
      </c>
      <c r="H134" s="13"/>
      <c r="I134" s="174"/>
      <c r="P134" s="183"/>
      <c r="Q134" s="183"/>
    </row>
    <row r="135" spans="1:17" x14ac:dyDescent="0.25">
      <c r="A135" s="201" t="s">
        <v>77</v>
      </c>
      <c r="B135" s="234">
        <v>460</v>
      </c>
      <c r="C135" s="133">
        <v>25</v>
      </c>
      <c r="D135" s="42">
        <v>20</v>
      </c>
      <c r="E135" s="235">
        <v>10766</v>
      </c>
      <c r="H135" s="13"/>
      <c r="I135" s="174"/>
      <c r="P135" s="183"/>
      <c r="Q135" s="183"/>
    </row>
    <row r="136" spans="1:17" x14ac:dyDescent="0.25">
      <c r="A136" s="201" t="s">
        <v>144</v>
      </c>
      <c r="B136" s="236">
        <v>480</v>
      </c>
      <c r="C136" s="133">
        <v>51</v>
      </c>
      <c r="D136" s="42">
        <v>18</v>
      </c>
      <c r="E136" s="235">
        <v>5988</v>
      </c>
      <c r="H136" s="13"/>
      <c r="I136" s="174"/>
      <c r="P136" s="183"/>
      <c r="Q136" s="183"/>
    </row>
    <row r="137" spans="1:17" x14ac:dyDescent="0.25">
      <c r="A137" s="237" t="s">
        <v>142</v>
      </c>
      <c r="B137" s="238">
        <v>400</v>
      </c>
      <c r="C137" s="237">
        <v>26</v>
      </c>
      <c r="E137" s="239">
        <v>69105</v>
      </c>
      <c r="H137" s="13"/>
      <c r="I137" s="174"/>
      <c r="P137" s="183"/>
      <c r="Q137" s="183"/>
    </row>
    <row r="138" spans="1:17" x14ac:dyDescent="0.25">
      <c r="A138" s="184" t="s">
        <v>113</v>
      </c>
      <c r="B138" s="185"/>
      <c r="C138" s="185">
        <v>271</v>
      </c>
      <c r="D138" s="218"/>
      <c r="E138" s="87"/>
      <c r="H138" s="13"/>
      <c r="I138" s="174"/>
      <c r="P138" s="183"/>
      <c r="Q138" s="183"/>
    </row>
    <row r="139" spans="1:17" ht="13.8" thickBot="1" x14ac:dyDescent="0.3">
      <c r="A139" s="184"/>
      <c r="B139" s="185"/>
      <c r="C139" s="185"/>
      <c r="D139" s="133"/>
      <c r="G139" s="133"/>
      <c r="H139" s="13"/>
      <c r="I139" s="174"/>
      <c r="O139" s="240"/>
      <c r="P139" s="188"/>
      <c r="Q139" s="184"/>
    </row>
    <row r="140" spans="1:17" x14ac:dyDescent="0.25">
      <c r="B140" s="183"/>
      <c r="E140" s="133"/>
      <c r="I140" s="174"/>
      <c r="O140" s="241" t="s">
        <v>118</v>
      </c>
      <c r="P140" s="242"/>
      <c r="Q140" s="183"/>
    </row>
    <row r="141" spans="1:17" x14ac:dyDescent="0.25">
      <c r="A141" s="1"/>
      <c r="B141" s="86"/>
      <c r="C141" s="178"/>
      <c r="E141" s="133"/>
      <c r="G141" s="133"/>
      <c r="I141" s="174"/>
      <c r="O141" s="243"/>
      <c r="P141" s="244">
        <f>J148</f>
        <v>0</v>
      </c>
      <c r="Q141" s="183"/>
    </row>
    <row r="142" spans="1:17" x14ac:dyDescent="0.25">
      <c r="A142" s="1"/>
      <c r="B142" s="1"/>
      <c r="D142" s="133"/>
      <c r="E142" s="133"/>
      <c r="G142" s="133"/>
      <c r="H142" s="62"/>
      <c r="I142" s="183"/>
      <c r="O142" s="243" t="s">
        <v>23</v>
      </c>
      <c r="P142" s="244">
        <f>GETPIVOTDATA("Ridership",$F$143,"CITY","Peo")</f>
        <v>120192</v>
      </c>
      <c r="Q142" s="183"/>
    </row>
    <row r="143" spans="1:17" x14ac:dyDescent="0.25">
      <c r="A143" s="9"/>
      <c r="B143" s="9"/>
      <c r="D143" s="133"/>
      <c r="E143" s="1"/>
      <c r="F143" s="3" t="s">
        <v>135</v>
      </c>
      <c r="G143" s="2"/>
      <c r="H143" s="1"/>
      <c r="I143" s="1"/>
      <c r="J143" s="1"/>
      <c r="K143" s="1"/>
      <c r="L143" s="1"/>
      <c r="M143" s="1"/>
      <c r="O143" s="243" t="s">
        <v>25</v>
      </c>
      <c r="P143" s="244">
        <f>GETPIVOTDATA("Ridership",$F$143,"CITY","Gil")</f>
        <v>108181</v>
      </c>
      <c r="Q143" s="183"/>
    </row>
    <row r="144" spans="1:17" x14ac:dyDescent="0.25">
      <c r="A144" s="543" t="s">
        <v>251</v>
      </c>
      <c r="B144" s="9" t="s">
        <v>170</v>
      </c>
      <c r="D144" s="133"/>
      <c r="E144" s="1"/>
      <c r="F144" s="3" t="s">
        <v>252</v>
      </c>
      <c r="G144" s="2" t="s">
        <v>16</v>
      </c>
      <c r="H144" s="1"/>
      <c r="I144" s="1"/>
      <c r="J144" s="1"/>
      <c r="K144" s="1"/>
      <c r="L144" s="1"/>
      <c r="M144" s="1"/>
      <c r="O144" s="243" t="s">
        <v>26</v>
      </c>
      <c r="P144" s="244">
        <f>GETPIVOTDATA("Ridership",$F$143,"CITY","Avo")</f>
        <v>124284</v>
      </c>
      <c r="Q144" s="183"/>
    </row>
    <row r="145" spans="1:20" x14ac:dyDescent="0.25">
      <c r="A145" s="3"/>
      <c r="B145" s="4"/>
      <c r="D145" s="133"/>
      <c r="E145" s="1"/>
      <c r="F145" s="3" t="s">
        <v>53</v>
      </c>
      <c r="G145" s="4">
        <v>17601</v>
      </c>
      <c r="H145" s="1"/>
      <c r="I145" s="1"/>
      <c r="J145" s="1"/>
      <c r="K145" s="1"/>
      <c r="L145" s="1"/>
      <c r="M145" s="1"/>
      <c r="O145" s="243" t="s">
        <v>125</v>
      </c>
      <c r="P145" s="244">
        <f>SUM(T148:T160)</f>
        <v>213569</v>
      </c>
      <c r="Q145" s="183"/>
    </row>
    <row r="146" spans="1:20" x14ac:dyDescent="0.25">
      <c r="A146" s="542" t="s">
        <v>135</v>
      </c>
      <c r="B146" s="4"/>
      <c r="D146" s="133"/>
      <c r="E146" s="1"/>
      <c r="F146" s="5" t="s">
        <v>55</v>
      </c>
      <c r="G146" s="6">
        <v>124284</v>
      </c>
      <c r="H146" s="1"/>
      <c r="I146" s="1"/>
      <c r="J146" s="1"/>
      <c r="K146" s="1"/>
      <c r="L146" s="1"/>
      <c r="M146" s="1"/>
      <c r="O146" s="243" t="s">
        <v>22</v>
      </c>
      <c r="P146" s="244">
        <f>GETPIVOTDATA("Ridership",$F$143,"CITY","Chn")</f>
        <v>542215</v>
      </c>
      <c r="Q146" s="183"/>
    </row>
    <row r="147" spans="1:20" x14ac:dyDescent="0.25">
      <c r="A147" s="542" t="s">
        <v>252</v>
      </c>
      <c r="B147" s="2" t="s">
        <v>16</v>
      </c>
      <c r="D147" s="133"/>
      <c r="E147" s="1"/>
      <c r="F147" s="5" t="s">
        <v>146</v>
      </c>
      <c r="G147" s="6">
        <v>736</v>
      </c>
      <c r="H147" s="1"/>
      <c r="I147" s="1"/>
      <c r="J147" s="1"/>
      <c r="K147" s="1"/>
      <c r="L147" s="1"/>
      <c r="M147" s="1"/>
      <c r="O147" s="243" t="s">
        <v>15</v>
      </c>
      <c r="P147" s="244">
        <f>GETPIVOTDATA("Ridership",$F$143,"CITY","Sct")</f>
        <v>646306</v>
      </c>
      <c r="Q147" s="183"/>
      <c r="S147" s="245" t="s">
        <v>160</v>
      </c>
      <c r="T147" s="246"/>
    </row>
    <row r="148" spans="1:20" x14ac:dyDescent="0.25">
      <c r="A148" s="3" t="s">
        <v>47</v>
      </c>
      <c r="B148" s="4">
        <v>1141939</v>
      </c>
      <c r="D148" s="133"/>
      <c r="E148" s="1"/>
      <c r="F148" s="5" t="s">
        <v>51</v>
      </c>
      <c r="G148" s="6">
        <v>542215</v>
      </c>
      <c r="H148" s="1"/>
      <c r="I148" s="1"/>
      <c r="J148" s="1"/>
      <c r="K148" s="1"/>
      <c r="L148" s="1"/>
      <c r="M148" s="1"/>
      <c r="O148" s="243" t="s">
        <v>17</v>
      </c>
      <c r="P148" s="244">
        <f>GETPIVOTDATA("Ridership",$F$143,"CITY","Gln")</f>
        <v>1154957</v>
      </c>
      <c r="Q148" s="183"/>
      <c r="S148" s="243" t="s">
        <v>106</v>
      </c>
      <c r="T148" s="247">
        <f>GETPIVOTDATA("Ridership",$F$143,"CITY","Buc")</f>
        <v>736</v>
      </c>
    </row>
    <row r="149" spans="1:20" x14ac:dyDescent="0.25">
      <c r="A149" s="5" t="s">
        <v>52</v>
      </c>
      <c r="B149" s="6">
        <v>120192</v>
      </c>
      <c r="D149" s="133"/>
      <c r="E149" s="1"/>
      <c r="F149" s="5" t="s">
        <v>147</v>
      </c>
      <c r="G149" s="6">
        <v>839</v>
      </c>
      <c r="H149" s="1"/>
      <c r="I149" s="1"/>
      <c r="J149" s="1"/>
      <c r="K149" s="1"/>
      <c r="L149" s="1"/>
      <c r="M149" s="1"/>
      <c r="O149" s="243" t="s">
        <v>19</v>
      </c>
      <c r="P149" s="244">
        <f>GETPIVOTDATA("Ridership",$F$143,"CITY","Mes")</f>
        <v>3093201</v>
      </c>
      <c r="Q149" s="183"/>
      <c r="S149" s="243" t="s">
        <v>103</v>
      </c>
      <c r="T149" s="247">
        <f>GETPIVOTDATA("Ridership",$F$143,"CITY","El Mi")</f>
        <v>839</v>
      </c>
    </row>
    <row r="150" spans="1:20" x14ac:dyDescent="0.25">
      <c r="A150" s="5" t="s">
        <v>46</v>
      </c>
      <c r="B150" s="6">
        <v>643093</v>
      </c>
      <c r="D150" s="133"/>
      <c r="E150" s="1"/>
      <c r="F150" s="5" t="s">
        <v>58</v>
      </c>
      <c r="G150" s="6">
        <v>144</v>
      </c>
      <c r="H150" s="1"/>
      <c r="I150" s="1"/>
      <c r="J150" s="1"/>
      <c r="K150" s="1"/>
      <c r="L150" s="1"/>
      <c r="M150" s="1"/>
      <c r="O150" s="243" t="s">
        <v>18</v>
      </c>
      <c r="P150" s="244">
        <f>GETPIVOTDATA("Ridership",$F$143,"CITY","Tem")</f>
        <v>3256157</v>
      </c>
      <c r="Q150" s="183"/>
      <c r="S150" s="243" t="s">
        <v>33</v>
      </c>
      <c r="T150" s="247">
        <f>GETPIVOTDATA("Ridership",$F$143,"CITY","FH")</f>
        <v>144</v>
      </c>
    </row>
    <row r="151" spans="1:20" x14ac:dyDescent="0.25">
      <c r="A151" s="5" t="s">
        <v>55</v>
      </c>
      <c r="B151" s="6">
        <v>116429</v>
      </c>
      <c r="D151" s="133"/>
      <c r="E151" s="1"/>
      <c r="F151" s="5" t="s">
        <v>56</v>
      </c>
      <c r="G151" s="6">
        <v>36703</v>
      </c>
      <c r="H151" s="1"/>
      <c r="I151" s="1"/>
      <c r="J151" s="1"/>
      <c r="K151" s="1"/>
      <c r="L151" s="1"/>
      <c r="M151" s="1"/>
      <c r="O151" s="243" t="s">
        <v>14</v>
      </c>
      <c r="P151" s="244">
        <f>GETPIVOTDATA("Ridership",$F$143,"CITY","Phx")</f>
        <v>18259058</v>
      </c>
      <c r="Q151" s="183"/>
      <c r="S151" s="243" t="s">
        <v>27</v>
      </c>
      <c r="T151" s="247">
        <f>GETPIVOTDATA("Ridership",$F$143,"CITY","Gdy")</f>
        <v>36703</v>
      </c>
    </row>
    <row r="152" spans="1:20" x14ac:dyDescent="0.25">
      <c r="A152" s="5" t="s">
        <v>56</v>
      </c>
      <c r="B152" s="6">
        <v>34828</v>
      </c>
      <c r="D152" s="133"/>
      <c r="E152" s="1"/>
      <c r="F152" s="5" t="s">
        <v>54</v>
      </c>
      <c r="G152" s="6">
        <v>108181</v>
      </c>
      <c r="H152" s="1"/>
      <c r="I152" s="1"/>
      <c r="J152" s="1"/>
      <c r="K152" s="1"/>
      <c r="L152" s="1"/>
      <c r="M152" s="1"/>
      <c r="O152" s="196" t="s">
        <v>71</v>
      </c>
      <c r="P152" s="248">
        <f>SUM(P142:P151)</f>
        <v>27518120</v>
      </c>
      <c r="Q152" s="183"/>
      <c r="S152" s="243" t="s">
        <v>107</v>
      </c>
      <c r="T152" s="247">
        <f>GETPIVOTDATA("Ridership",$F$143,"CITY","GRIC")</f>
        <v>46553</v>
      </c>
    </row>
    <row r="153" spans="1:20" x14ac:dyDescent="0.25">
      <c r="A153" s="5" t="s">
        <v>57</v>
      </c>
      <c r="B153" s="6">
        <v>67304</v>
      </c>
      <c r="D153" s="133"/>
      <c r="E153" s="1"/>
      <c r="F153" s="5" t="s">
        <v>47</v>
      </c>
      <c r="G153" s="6">
        <v>1154957</v>
      </c>
      <c r="H153" s="1"/>
      <c r="I153" s="1"/>
      <c r="J153" s="1"/>
      <c r="K153" s="1"/>
      <c r="L153" s="1"/>
      <c r="M153" s="1"/>
      <c r="P153" s="183"/>
      <c r="Q153" s="249"/>
      <c r="S153" s="243" t="s">
        <v>21</v>
      </c>
      <c r="T153" s="247">
        <f>GETPIVOTDATA("Ridership",$F$143,"CITY","Gua")</f>
        <v>18672</v>
      </c>
    </row>
    <row r="154" spans="1:20" x14ac:dyDescent="0.25">
      <c r="A154" s="5" t="s">
        <v>45</v>
      </c>
      <c r="B154" s="6">
        <v>17605717</v>
      </c>
      <c r="D154" s="133"/>
      <c r="E154" s="1"/>
      <c r="F154" s="5" t="s">
        <v>107</v>
      </c>
      <c r="G154" s="6">
        <v>46553</v>
      </c>
      <c r="H154" s="1"/>
      <c r="I154" s="1"/>
      <c r="J154" s="1"/>
      <c r="K154" s="1"/>
      <c r="L154" s="1"/>
      <c r="M154" s="1"/>
      <c r="P154" s="183"/>
      <c r="Q154" s="184" t="s">
        <v>216</v>
      </c>
      <c r="S154" s="243" t="s">
        <v>40</v>
      </c>
      <c r="T154" s="247">
        <f>GETPIVOTDATA("Ridership",$F$143,"CITY","PaVa")</f>
        <v>9886</v>
      </c>
    </row>
    <row r="155" spans="1:20" ht="11.25" customHeight="1" x14ac:dyDescent="0.25">
      <c r="A155" s="5" t="s">
        <v>48</v>
      </c>
      <c r="B155" s="6">
        <v>3018701</v>
      </c>
      <c r="D155" s="133"/>
      <c r="E155" s="1"/>
      <c r="F155" s="5" t="s">
        <v>50</v>
      </c>
      <c r="G155" s="6">
        <v>18672</v>
      </c>
      <c r="H155" s="1"/>
      <c r="I155" s="1"/>
      <c r="J155" s="1"/>
      <c r="K155" s="1"/>
      <c r="L155" s="1"/>
      <c r="M155" s="1"/>
      <c r="P155" s="183"/>
      <c r="Q155" s="183"/>
      <c r="S155" s="250" t="s">
        <v>281</v>
      </c>
      <c r="T155" s="247">
        <f>GETPIVOTDATA("Ridership",$F$143,"CITY","Rur")</f>
        <v>5186</v>
      </c>
    </row>
    <row r="156" spans="1:20" x14ac:dyDescent="0.25">
      <c r="A156" s="5" t="s">
        <v>49</v>
      </c>
      <c r="B156" s="6">
        <v>2902077</v>
      </c>
      <c r="D156" s="133"/>
      <c r="E156" s="1"/>
      <c r="F156" s="5" t="s">
        <v>49</v>
      </c>
      <c r="G156" s="6">
        <v>3093201</v>
      </c>
      <c r="H156" s="1"/>
      <c r="I156" s="1"/>
      <c r="J156" s="1"/>
      <c r="K156" s="1"/>
      <c r="L156" s="1"/>
      <c r="M156" s="1"/>
      <c r="P156" s="183"/>
      <c r="Q156" s="184"/>
      <c r="S156" s="243" t="s">
        <v>24</v>
      </c>
      <c r="T156" s="247">
        <f>GETPIVOTDATA("Ridership",$F$143,"CITY","Sun")</f>
        <v>17601</v>
      </c>
    </row>
    <row r="157" spans="1:20" x14ac:dyDescent="0.25">
      <c r="A157" s="5" t="s">
        <v>247</v>
      </c>
      <c r="B157" s="6">
        <v>9886</v>
      </c>
      <c r="D157" s="133"/>
      <c r="E157" s="1"/>
      <c r="F157" s="5" t="s">
        <v>247</v>
      </c>
      <c r="G157" s="6">
        <v>9886</v>
      </c>
      <c r="H157" s="1"/>
      <c r="I157" s="1"/>
      <c r="J157" s="1"/>
      <c r="K157" s="1"/>
      <c r="L157" s="1"/>
      <c r="M157" s="1"/>
      <c r="Q157" s="184"/>
      <c r="S157" s="243" t="s">
        <v>78</v>
      </c>
      <c r="T157" s="247">
        <f>GETPIVOTDATA("Ridership",$F$143,"CITY","Sur")</f>
        <v>2954</v>
      </c>
    </row>
    <row r="158" spans="1:20" x14ac:dyDescent="0.25">
      <c r="A158" s="5" t="s">
        <v>107</v>
      </c>
      <c r="B158" s="6">
        <v>46553</v>
      </c>
      <c r="D158" s="133"/>
      <c r="E158" s="1"/>
      <c r="F158" s="5" t="s">
        <v>52</v>
      </c>
      <c r="G158" s="6">
        <v>120192</v>
      </c>
      <c r="H158" s="1"/>
      <c r="I158" s="1"/>
      <c r="J158" s="1"/>
      <c r="K158" s="1"/>
      <c r="L158" s="1"/>
      <c r="M158" s="1"/>
      <c r="Q158" s="184"/>
      <c r="S158" s="243" t="s">
        <v>28</v>
      </c>
      <c r="T158" s="247">
        <f>GETPIVOTDATA("Ridership",$F$143,"CITY","Tol")</f>
        <v>69860</v>
      </c>
    </row>
    <row r="159" spans="1:20" x14ac:dyDescent="0.25">
      <c r="A159" s="5" t="s">
        <v>51</v>
      </c>
      <c r="B159" s="6">
        <v>542215</v>
      </c>
      <c r="D159" s="133"/>
      <c r="E159" s="1"/>
      <c r="F159" s="5" t="s">
        <v>45</v>
      </c>
      <c r="G159" s="6">
        <v>18259058</v>
      </c>
      <c r="H159" s="1"/>
      <c r="I159" s="1"/>
      <c r="J159" s="1"/>
      <c r="K159" s="1"/>
      <c r="L159" s="1"/>
      <c r="M159" s="1"/>
      <c r="Q159" s="184"/>
      <c r="S159" s="243" t="s">
        <v>256</v>
      </c>
      <c r="T159" s="247">
        <f>GETPIVOTDATA("Ridership",$F$143,"CITY","SRPIC")</f>
        <v>2259</v>
      </c>
    </row>
    <row r="160" spans="1:20" x14ac:dyDescent="0.25">
      <c r="A160" s="5" t="s">
        <v>50</v>
      </c>
      <c r="B160" s="6">
        <v>18672</v>
      </c>
      <c r="D160" s="133"/>
      <c r="E160" s="1"/>
      <c r="F160" s="5" t="s">
        <v>149</v>
      </c>
      <c r="G160" s="6">
        <v>5186</v>
      </c>
      <c r="H160" s="1"/>
      <c r="I160" s="1"/>
      <c r="J160" s="1"/>
      <c r="K160" s="1"/>
      <c r="L160" s="1"/>
      <c r="M160" s="1"/>
      <c r="Q160" s="184"/>
      <c r="S160" s="133" t="s">
        <v>260</v>
      </c>
      <c r="T160" s="251">
        <f>GETPIVOTDATA("Ridership",$F$143,"CITY","You")</f>
        <v>2176</v>
      </c>
    </row>
    <row r="161" spans="1:20" x14ac:dyDescent="0.25">
      <c r="A161" s="5" t="s">
        <v>256</v>
      </c>
      <c r="B161" s="6">
        <v>2259</v>
      </c>
      <c r="D161" s="133"/>
      <c r="E161" s="1"/>
      <c r="F161" s="5" t="s">
        <v>46</v>
      </c>
      <c r="G161" s="6">
        <v>646306</v>
      </c>
      <c r="H161" s="1"/>
      <c r="I161" s="1"/>
      <c r="J161" s="1"/>
      <c r="K161" s="1"/>
      <c r="L161" s="1"/>
      <c r="M161" s="1"/>
      <c r="Q161" s="184"/>
      <c r="T161" s="133">
        <f>SUM(T148:T160)</f>
        <v>213569</v>
      </c>
    </row>
    <row r="162" spans="1:20" x14ac:dyDescent="0.25">
      <c r="A162" s="5" t="s">
        <v>53</v>
      </c>
      <c r="B162" s="6">
        <v>17601</v>
      </c>
      <c r="D162" s="133"/>
      <c r="E162" s="1"/>
      <c r="F162" s="5" t="s">
        <v>256</v>
      </c>
      <c r="G162" s="6">
        <v>2259</v>
      </c>
      <c r="H162" s="1"/>
      <c r="I162" s="1"/>
      <c r="J162" s="1"/>
      <c r="K162" s="1"/>
      <c r="L162" s="1"/>
      <c r="M162" s="1"/>
      <c r="Q162" s="183"/>
    </row>
    <row r="163" spans="1:20" x14ac:dyDescent="0.25">
      <c r="A163" s="5" t="s">
        <v>257</v>
      </c>
      <c r="B163" s="6">
        <v>2176</v>
      </c>
      <c r="D163" s="133"/>
      <c r="E163" s="1"/>
      <c r="F163" s="5" t="s">
        <v>148</v>
      </c>
      <c r="G163" s="6">
        <v>2954</v>
      </c>
      <c r="H163" s="1"/>
      <c r="I163" s="1"/>
      <c r="J163" s="1"/>
      <c r="K163" s="1"/>
      <c r="L163" s="1"/>
      <c r="M163" s="1"/>
      <c r="P163" s="218"/>
      <c r="Q163" s="183"/>
      <c r="R163" s="178"/>
    </row>
    <row r="164" spans="1:20" x14ac:dyDescent="0.25">
      <c r="A164" s="5" t="s">
        <v>54</v>
      </c>
      <c r="B164" s="6">
        <v>107577</v>
      </c>
      <c r="D164" s="133"/>
      <c r="E164" s="1"/>
      <c r="F164" s="5" t="s">
        <v>48</v>
      </c>
      <c r="G164" s="6">
        <v>3256157</v>
      </c>
      <c r="H164" s="1"/>
      <c r="I164" s="1"/>
      <c r="J164" s="1"/>
      <c r="K164" s="1"/>
      <c r="L164" s="1"/>
      <c r="M164" s="1"/>
      <c r="P164" s="218"/>
      <c r="Q164" s="183"/>
      <c r="R164" s="178"/>
    </row>
    <row r="165" spans="1:20" x14ac:dyDescent="0.25">
      <c r="A165" s="5" t="s">
        <v>58</v>
      </c>
      <c r="B165" s="6">
        <v>144</v>
      </c>
      <c r="D165" s="188"/>
      <c r="E165" s="1"/>
      <c r="F165" s="5" t="s">
        <v>57</v>
      </c>
      <c r="G165" s="6">
        <v>69860</v>
      </c>
      <c r="H165" s="1"/>
      <c r="I165" s="1"/>
      <c r="J165" s="1"/>
      <c r="K165" s="1"/>
      <c r="L165" s="1"/>
      <c r="M165" s="1"/>
      <c r="P165" s="218"/>
      <c r="Q165" s="183"/>
      <c r="R165" s="178"/>
    </row>
    <row r="166" spans="1:20" x14ac:dyDescent="0.25">
      <c r="A166" s="5" t="s">
        <v>146</v>
      </c>
      <c r="B166" s="6">
        <v>736</v>
      </c>
      <c r="D166" s="188"/>
      <c r="E166" s="1"/>
      <c r="F166" s="5" t="s">
        <v>257</v>
      </c>
      <c r="G166" s="6">
        <v>2176</v>
      </c>
      <c r="H166" s="1"/>
      <c r="I166" s="1"/>
      <c r="J166" s="1"/>
      <c r="K166" s="1"/>
      <c r="L166" s="1"/>
      <c r="M166" s="1"/>
      <c r="P166" s="218"/>
      <c r="Q166" s="183"/>
      <c r="R166" s="178"/>
    </row>
    <row r="167" spans="1:20" x14ac:dyDescent="0.25">
      <c r="A167" s="5" t="s">
        <v>147</v>
      </c>
      <c r="B167" s="6">
        <v>839</v>
      </c>
      <c r="D167" s="184"/>
      <c r="E167" s="1"/>
      <c r="F167" s="7" t="s">
        <v>113</v>
      </c>
      <c r="G167" s="8">
        <v>27518120</v>
      </c>
      <c r="H167" s="1"/>
      <c r="I167" s="1"/>
      <c r="J167" s="1"/>
      <c r="K167" s="1"/>
      <c r="L167" s="1"/>
      <c r="M167" s="1"/>
      <c r="P167" s="218"/>
      <c r="Q167" s="183"/>
      <c r="R167" s="178"/>
    </row>
    <row r="168" spans="1:20" x14ac:dyDescent="0.25">
      <c r="A168" s="5" t="s">
        <v>148</v>
      </c>
      <c r="B168" s="6">
        <v>2954</v>
      </c>
      <c r="D168" s="184"/>
      <c r="E168" s="1"/>
      <c r="F168" s="1"/>
      <c r="G168" s="1"/>
      <c r="H168" s="1"/>
      <c r="I168" s="1"/>
      <c r="J168" s="1"/>
      <c r="K168" s="1"/>
      <c r="L168" s="1"/>
      <c r="M168" s="1"/>
      <c r="P168" s="218"/>
      <c r="R168" s="178"/>
    </row>
    <row r="169" spans="1:20" x14ac:dyDescent="0.25">
      <c r="A169" s="5" t="s">
        <v>149</v>
      </c>
      <c r="B169" s="6">
        <v>5186</v>
      </c>
      <c r="D169" s="184"/>
      <c r="E169" s="1"/>
      <c r="F169" s="1"/>
      <c r="G169" s="1"/>
      <c r="H169" s="1"/>
      <c r="I169" s="1"/>
      <c r="J169" s="1"/>
      <c r="K169" s="1"/>
      <c r="L169" s="1"/>
      <c r="M169" s="1"/>
      <c r="R169" s="178"/>
    </row>
    <row r="170" spans="1:20" x14ac:dyDescent="0.25">
      <c r="A170" s="7" t="s">
        <v>113</v>
      </c>
      <c r="B170" s="8">
        <v>26407078</v>
      </c>
      <c r="D170" s="184"/>
      <c r="E170" s="133"/>
      <c r="G170" s="133"/>
      <c r="I170" s="133"/>
    </row>
    <row r="171" spans="1:20" x14ac:dyDescent="0.25">
      <c r="A171" s="1"/>
      <c r="B171" s="1"/>
      <c r="E171" s="133"/>
      <c r="G171" s="133"/>
      <c r="I171" s="133"/>
    </row>
    <row r="172" spans="1:20" x14ac:dyDescent="0.25">
      <c r="A172" s="1"/>
      <c r="B172" s="1"/>
      <c r="F172" s="13"/>
      <c r="G172" s="133"/>
      <c r="I172" s="133"/>
    </row>
    <row r="173" spans="1:20" x14ac:dyDescent="0.25">
      <c r="F173" s="13"/>
      <c r="G173" s="133"/>
      <c r="H173" s="62"/>
      <c r="I173" s="183"/>
    </row>
    <row r="174" spans="1:20" x14ac:dyDescent="0.25">
      <c r="F174" s="13"/>
      <c r="G174" s="133"/>
      <c r="H174" s="62"/>
      <c r="I174" s="183"/>
    </row>
    <row r="175" spans="1:20" x14ac:dyDescent="0.25">
      <c r="F175" s="13"/>
      <c r="G175" s="133"/>
      <c r="H175" s="62"/>
      <c r="I175" s="183"/>
    </row>
    <row r="176" spans="1:20" x14ac:dyDescent="0.25">
      <c r="F176" s="13"/>
      <c r="G176" s="133"/>
      <c r="H176" s="62"/>
      <c r="I176" s="183"/>
    </row>
    <row r="177" spans="8:9" x14ac:dyDescent="0.25">
      <c r="H177" s="62"/>
      <c r="I177" s="183"/>
    </row>
    <row r="178" spans="8:9" x14ac:dyDescent="0.25">
      <c r="H178" s="62"/>
      <c r="I178" s="183"/>
    </row>
    <row r="179" spans="8:9" x14ac:dyDescent="0.25">
      <c r="I179" s="174"/>
    </row>
    <row r="180" spans="8:9" x14ac:dyDescent="0.25">
      <c r="I180" s="174"/>
    </row>
    <row r="181" spans="8:9" x14ac:dyDescent="0.25">
      <c r="I181" s="174"/>
    </row>
    <row r="182" spans="8:9" x14ac:dyDescent="0.25">
      <c r="I182" s="174"/>
    </row>
    <row r="183" spans="8:9" x14ac:dyDescent="0.25">
      <c r="I183" s="174"/>
    </row>
    <row r="184" spans="8:9" x14ac:dyDescent="0.25">
      <c r="I184" s="174"/>
    </row>
    <row r="185" spans="8:9" x14ac:dyDescent="0.25">
      <c r="I185" s="174"/>
    </row>
    <row r="186" spans="8:9" x14ac:dyDescent="0.25">
      <c r="I186" s="174"/>
    </row>
    <row r="187" spans="8:9" x14ac:dyDescent="0.25">
      <c r="I187" s="174"/>
    </row>
    <row r="188" spans="8:9" x14ac:dyDescent="0.25">
      <c r="I188" s="174"/>
    </row>
    <row r="189" spans="8:9" x14ac:dyDescent="0.25">
      <c r="I189" s="174"/>
    </row>
    <row r="190" spans="8:9" x14ac:dyDescent="0.25">
      <c r="I190" s="174"/>
    </row>
    <row r="191" spans="8:9" x14ac:dyDescent="0.25">
      <c r="I191" s="174"/>
    </row>
    <row r="192" spans="8:9" x14ac:dyDescent="0.25">
      <c r="I192" s="174"/>
    </row>
    <row r="193" spans="9:9" x14ac:dyDescent="0.25">
      <c r="I193" s="174"/>
    </row>
    <row r="194" spans="9:9" x14ac:dyDescent="0.25">
      <c r="I194" s="174"/>
    </row>
    <row r="195" spans="9:9" x14ac:dyDescent="0.25">
      <c r="I195" s="174"/>
    </row>
    <row r="196" spans="9:9" x14ac:dyDescent="0.25">
      <c r="I196" s="174"/>
    </row>
    <row r="197" spans="9:9" x14ac:dyDescent="0.25">
      <c r="I197" s="174"/>
    </row>
    <row r="198" spans="9:9" x14ac:dyDescent="0.25">
      <c r="I198" s="174"/>
    </row>
    <row r="199" spans="9:9" x14ac:dyDescent="0.25">
      <c r="I199" s="174"/>
    </row>
    <row r="200" spans="9:9" x14ac:dyDescent="0.25">
      <c r="I200" s="174"/>
    </row>
    <row r="201" spans="9:9" x14ac:dyDescent="0.25">
      <c r="I201" s="174"/>
    </row>
    <row r="202" spans="9:9" x14ac:dyDescent="0.25">
      <c r="I202" s="174"/>
    </row>
    <row r="203" spans="9:9" x14ac:dyDescent="0.25">
      <c r="I203" s="174"/>
    </row>
    <row r="204" spans="9:9" x14ac:dyDescent="0.25">
      <c r="I204" s="174"/>
    </row>
    <row r="205" spans="9:9" x14ac:dyDescent="0.25">
      <c r="I205" s="174"/>
    </row>
    <row r="206" spans="9:9" x14ac:dyDescent="0.25">
      <c r="I206" s="174"/>
    </row>
    <row r="207" spans="9:9" x14ac:dyDescent="0.25">
      <c r="I207" s="174"/>
    </row>
    <row r="208" spans="9:9" x14ac:dyDescent="0.25">
      <c r="I208" s="174"/>
    </row>
    <row r="209" spans="9:9" x14ac:dyDescent="0.25">
      <c r="I209" s="174"/>
    </row>
    <row r="210" spans="9:9" x14ac:dyDescent="0.25">
      <c r="I210" s="174"/>
    </row>
    <row r="211" spans="9:9" x14ac:dyDescent="0.25">
      <c r="I211" s="174"/>
    </row>
    <row r="212" spans="9:9" x14ac:dyDescent="0.25">
      <c r="I212" s="174"/>
    </row>
    <row r="213" spans="9:9" x14ac:dyDescent="0.25">
      <c r="I213" s="174"/>
    </row>
    <row r="214" spans="9:9" x14ac:dyDescent="0.25">
      <c r="I214" s="174"/>
    </row>
    <row r="215" spans="9:9" x14ac:dyDescent="0.25">
      <c r="I215" s="174"/>
    </row>
    <row r="216" spans="9:9" x14ac:dyDescent="0.25">
      <c r="I216" s="174"/>
    </row>
    <row r="217" spans="9:9" x14ac:dyDescent="0.25">
      <c r="I217" s="174"/>
    </row>
    <row r="218" spans="9:9" x14ac:dyDescent="0.25">
      <c r="I218" s="174"/>
    </row>
    <row r="219" spans="9:9" x14ac:dyDescent="0.25">
      <c r="I219" s="174"/>
    </row>
    <row r="220" spans="9:9" x14ac:dyDescent="0.25">
      <c r="I220" s="174"/>
    </row>
    <row r="221" spans="9:9" x14ac:dyDescent="0.25">
      <c r="I221" s="174"/>
    </row>
    <row r="222" spans="9:9" x14ac:dyDescent="0.25">
      <c r="I222" s="174"/>
    </row>
    <row r="223" spans="9:9" x14ac:dyDescent="0.25">
      <c r="I223" s="174"/>
    </row>
    <row r="224" spans="9:9" x14ac:dyDescent="0.25">
      <c r="I224" s="174"/>
    </row>
    <row r="225" spans="9:9" x14ac:dyDescent="0.25">
      <c r="I225" s="174"/>
    </row>
    <row r="226" spans="9:9" x14ac:dyDescent="0.25">
      <c r="I226" s="174"/>
    </row>
    <row r="227" spans="9:9" x14ac:dyDescent="0.25">
      <c r="I227" s="174"/>
    </row>
    <row r="228" spans="9:9" x14ac:dyDescent="0.25">
      <c r="I228" s="174"/>
    </row>
    <row r="229" spans="9:9" x14ac:dyDescent="0.25">
      <c r="I229" s="174"/>
    </row>
    <row r="230" spans="9:9" x14ac:dyDescent="0.25">
      <c r="I230" s="174"/>
    </row>
    <row r="231" spans="9:9" x14ac:dyDescent="0.25">
      <c r="I231" s="174"/>
    </row>
    <row r="232" spans="9:9" x14ac:dyDescent="0.25">
      <c r="I232" s="174"/>
    </row>
    <row r="233" spans="9:9" x14ac:dyDescent="0.25">
      <c r="I233" s="174"/>
    </row>
    <row r="234" spans="9:9" x14ac:dyDescent="0.25">
      <c r="I234" s="174"/>
    </row>
    <row r="235" spans="9:9" x14ac:dyDescent="0.25">
      <c r="I235" s="174"/>
    </row>
    <row r="236" spans="9:9" x14ac:dyDescent="0.25">
      <c r="I236" s="174"/>
    </row>
    <row r="237" spans="9:9" x14ac:dyDescent="0.25">
      <c r="I237" s="174"/>
    </row>
    <row r="238" spans="9:9" x14ac:dyDescent="0.25">
      <c r="I238" s="174"/>
    </row>
    <row r="239" spans="9:9" x14ac:dyDescent="0.25">
      <c r="I239" s="174"/>
    </row>
    <row r="240" spans="9:9" x14ac:dyDescent="0.25">
      <c r="I240" s="174"/>
    </row>
    <row r="241" spans="9:9" x14ac:dyDescent="0.25">
      <c r="I241" s="174"/>
    </row>
    <row r="242" spans="9:9" x14ac:dyDescent="0.25">
      <c r="I242" s="174"/>
    </row>
    <row r="243" spans="9:9" x14ac:dyDescent="0.25">
      <c r="I243" s="174"/>
    </row>
    <row r="244" spans="9:9" x14ac:dyDescent="0.25">
      <c r="I244" s="174"/>
    </row>
    <row r="245" spans="9:9" x14ac:dyDescent="0.25">
      <c r="I245" s="174"/>
    </row>
    <row r="246" spans="9:9" x14ac:dyDescent="0.25">
      <c r="I246" s="174"/>
    </row>
    <row r="247" spans="9:9" x14ac:dyDescent="0.25">
      <c r="I247" s="174"/>
    </row>
    <row r="248" spans="9:9" x14ac:dyDescent="0.25">
      <c r="I248" s="174"/>
    </row>
    <row r="249" spans="9:9" x14ac:dyDescent="0.25">
      <c r="I249" s="174"/>
    </row>
    <row r="250" spans="9:9" x14ac:dyDescent="0.25">
      <c r="I250" s="174"/>
    </row>
    <row r="251" spans="9:9" x14ac:dyDescent="0.25">
      <c r="I251" s="174"/>
    </row>
    <row r="253" spans="9:9" x14ac:dyDescent="0.25">
      <c r="I253" s="174"/>
    </row>
    <row r="254" spans="9:9" x14ac:dyDescent="0.25">
      <c r="I254" s="174"/>
    </row>
    <row r="255" spans="9:9" x14ac:dyDescent="0.25">
      <c r="I255" s="78"/>
    </row>
    <row r="256" spans="9:9" x14ac:dyDescent="0.25">
      <c r="I256" s="174"/>
    </row>
    <row r="257" spans="9:9" x14ac:dyDescent="0.25">
      <c r="I257" s="78"/>
    </row>
    <row r="258" spans="9:9" x14ac:dyDescent="0.25">
      <c r="I258" s="78"/>
    </row>
  </sheetData>
  <autoFilter ref="E2:F85" xr:uid="{00000000-0009-0000-0000-00000E000000}">
    <sortState xmlns:xlrd2="http://schemas.microsoft.com/office/spreadsheetml/2017/richdata2" ref="E3:F85">
      <sortCondition ref="F2:F85"/>
    </sortState>
  </autoFilter>
  <mergeCells count="6">
    <mergeCell ref="AG1:AL1"/>
    <mergeCell ref="A1:C1"/>
    <mergeCell ref="S1:T1"/>
    <mergeCell ref="L1:M1"/>
    <mergeCell ref="O1:Q1"/>
    <mergeCell ref="E1:F1"/>
  </mergeCells>
  <pageMargins left="0.75" right="0.75" top="1" bottom="1" header="0.5" footer="0.5"/>
  <pageSetup orientation="portrait" horizontalDpi="4294967292" r:id="rId3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FFFF00"/>
  </sheetPr>
  <dimension ref="A1"/>
  <sheetViews>
    <sheetView tabSelected="1" workbookViewId="0"/>
  </sheetViews>
  <sheetFormatPr defaultColWidth="9.109375" defaultRowHeight="13.2" x14ac:dyDescent="0.25"/>
  <sheetData/>
  <sheetProtection password="D925" sheet="1"/>
  <pageMargins left="0.7" right="0.2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223233" r:id="rId4">
          <objectPr defaultSize="0" r:id="rId5">
            <anchor moveWithCells="1">
              <from>
                <xdr:col>0</xdr:col>
                <xdr:colOff>213360</xdr:colOff>
                <xdr:row>0</xdr:row>
                <xdr:rowOff>45720</xdr:rowOff>
              </from>
              <to>
                <xdr:col>13</xdr:col>
                <xdr:colOff>213360</xdr:colOff>
                <xdr:row>32</xdr:row>
                <xdr:rowOff>76200</xdr:rowOff>
              </to>
            </anchor>
          </objectPr>
        </oleObject>
      </mc:Choice>
      <mc:Fallback>
        <oleObject progId="Document" shapeId="22323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">
    <tabColor rgb="FFFFFF00"/>
    <pageSetUpPr fitToPage="1"/>
  </sheetPr>
  <dimension ref="A1:R48"/>
  <sheetViews>
    <sheetView zoomScale="75" workbookViewId="0">
      <selection activeCell="H17" sqref="H17"/>
    </sheetView>
  </sheetViews>
  <sheetFormatPr defaultRowHeight="13.2" x14ac:dyDescent="0.25"/>
  <cols>
    <col min="1" max="1" width="21.88671875" style="1" customWidth="1"/>
    <col min="2" max="2" width="15.5546875" style="1" customWidth="1"/>
    <col min="3" max="3" width="13.44140625" style="1" customWidth="1"/>
    <col min="4" max="4" width="18.5546875" style="1" customWidth="1"/>
    <col min="5" max="7" width="13.44140625" style="1" customWidth="1"/>
    <col min="8" max="8" width="13.44140625" style="312" customWidth="1"/>
    <col min="9" max="9" width="13.44140625" style="313" customWidth="1"/>
    <col min="10" max="10" width="15.44140625" style="1" customWidth="1"/>
    <col min="11" max="11" width="19.44140625" style="1" customWidth="1"/>
    <col min="12" max="12" width="18.109375" style="1" customWidth="1"/>
    <col min="13" max="13" width="15.88671875" style="1" customWidth="1"/>
    <col min="14" max="14" width="17.88671875" style="1" customWidth="1"/>
    <col min="15" max="15" width="23" style="1" customWidth="1"/>
    <col min="16" max="16" width="12.6640625" style="1" customWidth="1"/>
    <col min="17" max="17" width="15.88671875" style="1" customWidth="1"/>
    <col min="18" max="18" width="3.33203125" style="1" hidden="1" customWidth="1"/>
    <col min="19" max="19" width="9.109375" style="1" customWidth="1"/>
    <col min="20" max="256" width="8.88671875" style="1"/>
    <col min="257" max="257" width="21.88671875" style="1" customWidth="1"/>
    <col min="258" max="258" width="15.5546875" style="1" customWidth="1"/>
    <col min="259" max="259" width="13.44140625" style="1" customWidth="1"/>
    <col min="260" max="260" width="18.5546875" style="1" customWidth="1"/>
    <col min="261" max="265" width="13.44140625" style="1" customWidth="1"/>
    <col min="266" max="266" width="15.44140625" style="1" customWidth="1"/>
    <col min="267" max="267" width="19.44140625" style="1" customWidth="1"/>
    <col min="268" max="268" width="18.109375" style="1" customWidth="1"/>
    <col min="269" max="269" width="15.88671875" style="1" customWidth="1"/>
    <col min="270" max="270" width="17.88671875" style="1" customWidth="1"/>
    <col min="271" max="271" width="23" style="1" customWidth="1"/>
    <col min="272" max="272" width="12.6640625" style="1" customWidth="1"/>
    <col min="273" max="273" width="15.88671875" style="1" customWidth="1"/>
    <col min="274" max="274" width="3.33203125" style="1" customWidth="1"/>
    <col min="275" max="275" width="9.109375" style="1" customWidth="1"/>
    <col min="276" max="512" width="8.88671875" style="1"/>
    <col min="513" max="513" width="21.88671875" style="1" customWidth="1"/>
    <col min="514" max="514" width="15.5546875" style="1" customWidth="1"/>
    <col min="515" max="515" width="13.44140625" style="1" customWidth="1"/>
    <col min="516" max="516" width="18.5546875" style="1" customWidth="1"/>
    <col min="517" max="521" width="13.44140625" style="1" customWidth="1"/>
    <col min="522" max="522" width="15.44140625" style="1" customWidth="1"/>
    <col min="523" max="523" width="19.44140625" style="1" customWidth="1"/>
    <col min="524" max="524" width="18.109375" style="1" customWidth="1"/>
    <col min="525" max="525" width="15.88671875" style="1" customWidth="1"/>
    <col min="526" max="526" width="17.88671875" style="1" customWidth="1"/>
    <col min="527" max="527" width="23" style="1" customWidth="1"/>
    <col min="528" max="528" width="12.6640625" style="1" customWidth="1"/>
    <col min="529" max="529" width="15.88671875" style="1" customWidth="1"/>
    <col min="530" max="530" width="3.33203125" style="1" customWidth="1"/>
    <col min="531" max="531" width="9.109375" style="1" customWidth="1"/>
    <col min="532" max="768" width="8.88671875" style="1"/>
    <col min="769" max="769" width="21.88671875" style="1" customWidth="1"/>
    <col min="770" max="770" width="15.5546875" style="1" customWidth="1"/>
    <col min="771" max="771" width="13.44140625" style="1" customWidth="1"/>
    <col min="772" max="772" width="18.5546875" style="1" customWidth="1"/>
    <col min="773" max="777" width="13.44140625" style="1" customWidth="1"/>
    <col min="778" max="778" width="15.44140625" style="1" customWidth="1"/>
    <col min="779" max="779" width="19.44140625" style="1" customWidth="1"/>
    <col min="780" max="780" width="18.109375" style="1" customWidth="1"/>
    <col min="781" max="781" width="15.88671875" style="1" customWidth="1"/>
    <col min="782" max="782" width="17.88671875" style="1" customWidth="1"/>
    <col min="783" max="783" width="23" style="1" customWidth="1"/>
    <col min="784" max="784" width="12.6640625" style="1" customWidth="1"/>
    <col min="785" max="785" width="15.88671875" style="1" customWidth="1"/>
    <col min="786" max="786" width="3.33203125" style="1" customWidth="1"/>
    <col min="787" max="787" width="9.109375" style="1" customWidth="1"/>
    <col min="788" max="1024" width="8.88671875" style="1"/>
    <col min="1025" max="1025" width="21.88671875" style="1" customWidth="1"/>
    <col min="1026" max="1026" width="15.5546875" style="1" customWidth="1"/>
    <col min="1027" max="1027" width="13.44140625" style="1" customWidth="1"/>
    <col min="1028" max="1028" width="18.5546875" style="1" customWidth="1"/>
    <col min="1029" max="1033" width="13.44140625" style="1" customWidth="1"/>
    <col min="1034" max="1034" width="15.44140625" style="1" customWidth="1"/>
    <col min="1035" max="1035" width="19.44140625" style="1" customWidth="1"/>
    <col min="1036" max="1036" width="18.109375" style="1" customWidth="1"/>
    <col min="1037" max="1037" width="15.88671875" style="1" customWidth="1"/>
    <col min="1038" max="1038" width="17.88671875" style="1" customWidth="1"/>
    <col min="1039" max="1039" width="23" style="1" customWidth="1"/>
    <col min="1040" max="1040" width="12.6640625" style="1" customWidth="1"/>
    <col min="1041" max="1041" width="15.88671875" style="1" customWidth="1"/>
    <col min="1042" max="1042" width="3.33203125" style="1" customWidth="1"/>
    <col min="1043" max="1043" width="9.109375" style="1" customWidth="1"/>
    <col min="1044" max="1280" width="8.88671875" style="1"/>
    <col min="1281" max="1281" width="21.88671875" style="1" customWidth="1"/>
    <col min="1282" max="1282" width="15.5546875" style="1" customWidth="1"/>
    <col min="1283" max="1283" width="13.44140625" style="1" customWidth="1"/>
    <col min="1284" max="1284" width="18.5546875" style="1" customWidth="1"/>
    <col min="1285" max="1289" width="13.44140625" style="1" customWidth="1"/>
    <col min="1290" max="1290" width="15.44140625" style="1" customWidth="1"/>
    <col min="1291" max="1291" width="19.44140625" style="1" customWidth="1"/>
    <col min="1292" max="1292" width="18.109375" style="1" customWidth="1"/>
    <col min="1293" max="1293" width="15.88671875" style="1" customWidth="1"/>
    <col min="1294" max="1294" width="17.88671875" style="1" customWidth="1"/>
    <col min="1295" max="1295" width="23" style="1" customWidth="1"/>
    <col min="1296" max="1296" width="12.6640625" style="1" customWidth="1"/>
    <col min="1297" max="1297" width="15.88671875" style="1" customWidth="1"/>
    <col min="1298" max="1298" width="3.33203125" style="1" customWidth="1"/>
    <col min="1299" max="1299" width="9.109375" style="1" customWidth="1"/>
    <col min="1300" max="1536" width="8.88671875" style="1"/>
    <col min="1537" max="1537" width="21.88671875" style="1" customWidth="1"/>
    <col min="1538" max="1538" width="15.5546875" style="1" customWidth="1"/>
    <col min="1539" max="1539" width="13.44140625" style="1" customWidth="1"/>
    <col min="1540" max="1540" width="18.5546875" style="1" customWidth="1"/>
    <col min="1541" max="1545" width="13.44140625" style="1" customWidth="1"/>
    <col min="1546" max="1546" width="15.44140625" style="1" customWidth="1"/>
    <col min="1547" max="1547" width="19.44140625" style="1" customWidth="1"/>
    <col min="1548" max="1548" width="18.109375" style="1" customWidth="1"/>
    <col min="1549" max="1549" width="15.88671875" style="1" customWidth="1"/>
    <col min="1550" max="1550" width="17.88671875" style="1" customWidth="1"/>
    <col min="1551" max="1551" width="23" style="1" customWidth="1"/>
    <col min="1552" max="1552" width="12.6640625" style="1" customWidth="1"/>
    <col min="1553" max="1553" width="15.88671875" style="1" customWidth="1"/>
    <col min="1554" max="1554" width="3.33203125" style="1" customWidth="1"/>
    <col min="1555" max="1555" width="9.109375" style="1" customWidth="1"/>
    <col min="1556" max="1792" width="8.88671875" style="1"/>
    <col min="1793" max="1793" width="21.88671875" style="1" customWidth="1"/>
    <col min="1794" max="1794" width="15.5546875" style="1" customWidth="1"/>
    <col min="1795" max="1795" width="13.44140625" style="1" customWidth="1"/>
    <col min="1796" max="1796" width="18.5546875" style="1" customWidth="1"/>
    <col min="1797" max="1801" width="13.44140625" style="1" customWidth="1"/>
    <col min="1802" max="1802" width="15.44140625" style="1" customWidth="1"/>
    <col min="1803" max="1803" width="19.44140625" style="1" customWidth="1"/>
    <col min="1804" max="1804" width="18.109375" style="1" customWidth="1"/>
    <col min="1805" max="1805" width="15.88671875" style="1" customWidth="1"/>
    <col min="1806" max="1806" width="17.88671875" style="1" customWidth="1"/>
    <col min="1807" max="1807" width="23" style="1" customWidth="1"/>
    <col min="1808" max="1808" width="12.6640625" style="1" customWidth="1"/>
    <col min="1809" max="1809" width="15.88671875" style="1" customWidth="1"/>
    <col min="1810" max="1810" width="3.33203125" style="1" customWidth="1"/>
    <col min="1811" max="1811" width="9.109375" style="1" customWidth="1"/>
    <col min="1812" max="2048" width="8.88671875" style="1"/>
    <col min="2049" max="2049" width="21.88671875" style="1" customWidth="1"/>
    <col min="2050" max="2050" width="15.5546875" style="1" customWidth="1"/>
    <col min="2051" max="2051" width="13.44140625" style="1" customWidth="1"/>
    <col min="2052" max="2052" width="18.5546875" style="1" customWidth="1"/>
    <col min="2053" max="2057" width="13.44140625" style="1" customWidth="1"/>
    <col min="2058" max="2058" width="15.44140625" style="1" customWidth="1"/>
    <col min="2059" max="2059" width="19.44140625" style="1" customWidth="1"/>
    <col min="2060" max="2060" width="18.109375" style="1" customWidth="1"/>
    <col min="2061" max="2061" width="15.88671875" style="1" customWidth="1"/>
    <col min="2062" max="2062" width="17.88671875" style="1" customWidth="1"/>
    <col min="2063" max="2063" width="23" style="1" customWidth="1"/>
    <col min="2064" max="2064" width="12.6640625" style="1" customWidth="1"/>
    <col min="2065" max="2065" width="15.88671875" style="1" customWidth="1"/>
    <col min="2066" max="2066" width="3.33203125" style="1" customWidth="1"/>
    <col min="2067" max="2067" width="9.109375" style="1" customWidth="1"/>
    <col min="2068" max="2304" width="8.88671875" style="1"/>
    <col min="2305" max="2305" width="21.88671875" style="1" customWidth="1"/>
    <col min="2306" max="2306" width="15.5546875" style="1" customWidth="1"/>
    <col min="2307" max="2307" width="13.44140625" style="1" customWidth="1"/>
    <col min="2308" max="2308" width="18.5546875" style="1" customWidth="1"/>
    <col min="2309" max="2313" width="13.44140625" style="1" customWidth="1"/>
    <col min="2314" max="2314" width="15.44140625" style="1" customWidth="1"/>
    <col min="2315" max="2315" width="19.44140625" style="1" customWidth="1"/>
    <col min="2316" max="2316" width="18.109375" style="1" customWidth="1"/>
    <col min="2317" max="2317" width="15.88671875" style="1" customWidth="1"/>
    <col min="2318" max="2318" width="17.88671875" style="1" customWidth="1"/>
    <col min="2319" max="2319" width="23" style="1" customWidth="1"/>
    <col min="2320" max="2320" width="12.6640625" style="1" customWidth="1"/>
    <col min="2321" max="2321" width="15.88671875" style="1" customWidth="1"/>
    <col min="2322" max="2322" width="3.33203125" style="1" customWidth="1"/>
    <col min="2323" max="2323" width="9.109375" style="1" customWidth="1"/>
    <col min="2324" max="2560" width="8.88671875" style="1"/>
    <col min="2561" max="2561" width="21.88671875" style="1" customWidth="1"/>
    <col min="2562" max="2562" width="15.5546875" style="1" customWidth="1"/>
    <col min="2563" max="2563" width="13.44140625" style="1" customWidth="1"/>
    <col min="2564" max="2564" width="18.5546875" style="1" customWidth="1"/>
    <col min="2565" max="2569" width="13.44140625" style="1" customWidth="1"/>
    <col min="2570" max="2570" width="15.44140625" style="1" customWidth="1"/>
    <col min="2571" max="2571" width="19.44140625" style="1" customWidth="1"/>
    <col min="2572" max="2572" width="18.109375" style="1" customWidth="1"/>
    <col min="2573" max="2573" width="15.88671875" style="1" customWidth="1"/>
    <col min="2574" max="2574" width="17.88671875" style="1" customWidth="1"/>
    <col min="2575" max="2575" width="23" style="1" customWidth="1"/>
    <col min="2576" max="2576" width="12.6640625" style="1" customWidth="1"/>
    <col min="2577" max="2577" width="15.88671875" style="1" customWidth="1"/>
    <col min="2578" max="2578" width="3.33203125" style="1" customWidth="1"/>
    <col min="2579" max="2579" width="9.109375" style="1" customWidth="1"/>
    <col min="2580" max="2816" width="8.88671875" style="1"/>
    <col min="2817" max="2817" width="21.88671875" style="1" customWidth="1"/>
    <col min="2818" max="2818" width="15.5546875" style="1" customWidth="1"/>
    <col min="2819" max="2819" width="13.44140625" style="1" customWidth="1"/>
    <col min="2820" max="2820" width="18.5546875" style="1" customWidth="1"/>
    <col min="2821" max="2825" width="13.44140625" style="1" customWidth="1"/>
    <col min="2826" max="2826" width="15.44140625" style="1" customWidth="1"/>
    <col min="2827" max="2827" width="19.44140625" style="1" customWidth="1"/>
    <col min="2828" max="2828" width="18.109375" style="1" customWidth="1"/>
    <col min="2829" max="2829" width="15.88671875" style="1" customWidth="1"/>
    <col min="2830" max="2830" width="17.88671875" style="1" customWidth="1"/>
    <col min="2831" max="2831" width="23" style="1" customWidth="1"/>
    <col min="2832" max="2832" width="12.6640625" style="1" customWidth="1"/>
    <col min="2833" max="2833" width="15.88671875" style="1" customWidth="1"/>
    <col min="2834" max="2834" width="3.33203125" style="1" customWidth="1"/>
    <col min="2835" max="2835" width="9.109375" style="1" customWidth="1"/>
    <col min="2836" max="3072" width="8.88671875" style="1"/>
    <col min="3073" max="3073" width="21.88671875" style="1" customWidth="1"/>
    <col min="3074" max="3074" width="15.5546875" style="1" customWidth="1"/>
    <col min="3075" max="3075" width="13.44140625" style="1" customWidth="1"/>
    <col min="3076" max="3076" width="18.5546875" style="1" customWidth="1"/>
    <col min="3077" max="3081" width="13.44140625" style="1" customWidth="1"/>
    <col min="3082" max="3082" width="15.44140625" style="1" customWidth="1"/>
    <col min="3083" max="3083" width="19.44140625" style="1" customWidth="1"/>
    <col min="3084" max="3084" width="18.109375" style="1" customWidth="1"/>
    <col min="3085" max="3085" width="15.88671875" style="1" customWidth="1"/>
    <col min="3086" max="3086" width="17.88671875" style="1" customWidth="1"/>
    <col min="3087" max="3087" width="23" style="1" customWidth="1"/>
    <col min="3088" max="3088" width="12.6640625" style="1" customWidth="1"/>
    <col min="3089" max="3089" width="15.88671875" style="1" customWidth="1"/>
    <col min="3090" max="3090" width="3.33203125" style="1" customWidth="1"/>
    <col min="3091" max="3091" width="9.109375" style="1" customWidth="1"/>
    <col min="3092" max="3328" width="8.88671875" style="1"/>
    <col min="3329" max="3329" width="21.88671875" style="1" customWidth="1"/>
    <col min="3330" max="3330" width="15.5546875" style="1" customWidth="1"/>
    <col min="3331" max="3331" width="13.44140625" style="1" customWidth="1"/>
    <col min="3332" max="3332" width="18.5546875" style="1" customWidth="1"/>
    <col min="3333" max="3337" width="13.44140625" style="1" customWidth="1"/>
    <col min="3338" max="3338" width="15.44140625" style="1" customWidth="1"/>
    <col min="3339" max="3339" width="19.44140625" style="1" customWidth="1"/>
    <col min="3340" max="3340" width="18.109375" style="1" customWidth="1"/>
    <col min="3341" max="3341" width="15.88671875" style="1" customWidth="1"/>
    <col min="3342" max="3342" width="17.88671875" style="1" customWidth="1"/>
    <col min="3343" max="3343" width="23" style="1" customWidth="1"/>
    <col min="3344" max="3344" width="12.6640625" style="1" customWidth="1"/>
    <col min="3345" max="3345" width="15.88671875" style="1" customWidth="1"/>
    <col min="3346" max="3346" width="3.33203125" style="1" customWidth="1"/>
    <col min="3347" max="3347" width="9.109375" style="1" customWidth="1"/>
    <col min="3348" max="3584" width="8.88671875" style="1"/>
    <col min="3585" max="3585" width="21.88671875" style="1" customWidth="1"/>
    <col min="3586" max="3586" width="15.5546875" style="1" customWidth="1"/>
    <col min="3587" max="3587" width="13.44140625" style="1" customWidth="1"/>
    <col min="3588" max="3588" width="18.5546875" style="1" customWidth="1"/>
    <col min="3589" max="3593" width="13.44140625" style="1" customWidth="1"/>
    <col min="3594" max="3594" width="15.44140625" style="1" customWidth="1"/>
    <col min="3595" max="3595" width="19.44140625" style="1" customWidth="1"/>
    <col min="3596" max="3596" width="18.109375" style="1" customWidth="1"/>
    <col min="3597" max="3597" width="15.88671875" style="1" customWidth="1"/>
    <col min="3598" max="3598" width="17.88671875" style="1" customWidth="1"/>
    <col min="3599" max="3599" width="23" style="1" customWidth="1"/>
    <col min="3600" max="3600" width="12.6640625" style="1" customWidth="1"/>
    <col min="3601" max="3601" width="15.88671875" style="1" customWidth="1"/>
    <col min="3602" max="3602" width="3.33203125" style="1" customWidth="1"/>
    <col min="3603" max="3603" width="9.109375" style="1" customWidth="1"/>
    <col min="3604" max="3840" width="8.88671875" style="1"/>
    <col min="3841" max="3841" width="21.88671875" style="1" customWidth="1"/>
    <col min="3842" max="3842" width="15.5546875" style="1" customWidth="1"/>
    <col min="3843" max="3843" width="13.44140625" style="1" customWidth="1"/>
    <col min="3844" max="3844" width="18.5546875" style="1" customWidth="1"/>
    <col min="3845" max="3849" width="13.44140625" style="1" customWidth="1"/>
    <col min="3850" max="3850" width="15.44140625" style="1" customWidth="1"/>
    <col min="3851" max="3851" width="19.44140625" style="1" customWidth="1"/>
    <col min="3852" max="3852" width="18.109375" style="1" customWidth="1"/>
    <col min="3853" max="3853" width="15.88671875" style="1" customWidth="1"/>
    <col min="3854" max="3854" width="17.88671875" style="1" customWidth="1"/>
    <col min="3855" max="3855" width="23" style="1" customWidth="1"/>
    <col min="3856" max="3856" width="12.6640625" style="1" customWidth="1"/>
    <col min="3857" max="3857" width="15.88671875" style="1" customWidth="1"/>
    <col min="3858" max="3858" width="3.33203125" style="1" customWidth="1"/>
    <col min="3859" max="3859" width="9.109375" style="1" customWidth="1"/>
    <col min="3860" max="4096" width="8.88671875" style="1"/>
    <col min="4097" max="4097" width="21.88671875" style="1" customWidth="1"/>
    <col min="4098" max="4098" width="15.5546875" style="1" customWidth="1"/>
    <col min="4099" max="4099" width="13.44140625" style="1" customWidth="1"/>
    <col min="4100" max="4100" width="18.5546875" style="1" customWidth="1"/>
    <col min="4101" max="4105" width="13.44140625" style="1" customWidth="1"/>
    <col min="4106" max="4106" width="15.44140625" style="1" customWidth="1"/>
    <col min="4107" max="4107" width="19.44140625" style="1" customWidth="1"/>
    <col min="4108" max="4108" width="18.109375" style="1" customWidth="1"/>
    <col min="4109" max="4109" width="15.88671875" style="1" customWidth="1"/>
    <col min="4110" max="4110" width="17.88671875" style="1" customWidth="1"/>
    <col min="4111" max="4111" width="23" style="1" customWidth="1"/>
    <col min="4112" max="4112" width="12.6640625" style="1" customWidth="1"/>
    <col min="4113" max="4113" width="15.88671875" style="1" customWidth="1"/>
    <col min="4114" max="4114" width="3.33203125" style="1" customWidth="1"/>
    <col min="4115" max="4115" width="9.109375" style="1" customWidth="1"/>
    <col min="4116" max="4352" width="8.88671875" style="1"/>
    <col min="4353" max="4353" width="21.88671875" style="1" customWidth="1"/>
    <col min="4354" max="4354" width="15.5546875" style="1" customWidth="1"/>
    <col min="4355" max="4355" width="13.44140625" style="1" customWidth="1"/>
    <col min="4356" max="4356" width="18.5546875" style="1" customWidth="1"/>
    <col min="4357" max="4361" width="13.44140625" style="1" customWidth="1"/>
    <col min="4362" max="4362" width="15.44140625" style="1" customWidth="1"/>
    <col min="4363" max="4363" width="19.44140625" style="1" customWidth="1"/>
    <col min="4364" max="4364" width="18.109375" style="1" customWidth="1"/>
    <col min="4365" max="4365" width="15.88671875" style="1" customWidth="1"/>
    <col min="4366" max="4366" width="17.88671875" style="1" customWidth="1"/>
    <col min="4367" max="4367" width="23" style="1" customWidth="1"/>
    <col min="4368" max="4368" width="12.6640625" style="1" customWidth="1"/>
    <col min="4369" max="4369" width="15.88671875" style="1" customWidth="1"/>
    <col min="4370" max="4370" width="3.33203125" style="1" customWidth="1"/>
    <col min="4371" max="4371" width="9.109375" style="1" customWidth="1"/>
    <col min="4372" max="4608" width="8.88671875" style="1"/>
    <col min="4609" max="4609" width="21.88671875" style="1" customWidth="1"/>
    <col min="4610" max="4610" width="15.5546875" style="1" customWidth="1"/>
    <col min="4611" max="4611" width="13.44140625" style="1" customWidth="1"/>
    <col min="4612" max="4612" width="18.5546875" style="1" customWidth="1"/>
    <col min="4613" max="4617" width="13.44140625" style="1" customWidth="1"/>
    <col min="4618" max="4618" width="15.44140625" style="1" customWidth="1"/>
    <col min="4619" max="4619" width="19.44140625" style="1" customWidth="1"/>
    <col min="4620" max="4620" width="18.109375" style="1" customWidth="1"/>
    <col min="4621" max="4621" width="15.88671875" style="1" customWidth="1"/>
    <col min="4622" max="4622" width="17.88671875" style="1" customWidth="1"/>
    <col min="4623" max="4623" width="23" style="1" customWidth="1"/>
    <col min="4624" max="4624" width="12.6640625" style="1" customWidth="1"/>
    <col min="4625" max="4625" width="15.88671875" style="1" customWidth="1"/>
    <col min="4626" max="4626" width="3.33203125" style="1" customWidth="1"/>
    <col min="4627" max="4627" width="9.109375" style="1" customWidth="1"/>
    <col min="4628" max="4864" width="8.88671875" style="1"/>
    <col min="4865" max="4865" width="21.88671875" style="1" customWidth="1"/>
    <col min="4866" max="4866" width="15.5546875" style="1" customWidth="1"/>
    <col min="4867" max="4867" width="13.44140625" style="1" customWidth="1"/>
    <col min="4868" max="4868" width="18.5546875" style="1" customWidth="1"/>
    <col min="4869" max="4873" width="13.44140625" style="1" customWidth="1"/>
    <col min="4874" max="4874" width="15.44140625" style="1" customWidth="1"/>
    <col min="4875" max="4875" width="19.44140625" style="1" customWidth="1"/>
    <col min="4876" max="4876" width="18.109375" style="1" customWidth="1"/>
    <col min="4877" max="4877" width="15.88671875" style="1" customWidth="1"/>
    <col min="4878" max="4878" width="17.88671875" style="1" customWidth="1"/>
    <col min="4879" max="4879" width="23" style="1" customWidth="1"/>
    <col min="4880" max="4880" width="12.6640625" style="1" customWidth="1"/>
    <col min="4881" max="4881" width="15.88671875" style="1" customWidth="1"/>
    <col min="4882" max="4882" width="3.33203125" style="1" customWidth="1"/>
    <col min="4883" max="4883" width="9.109375" style="1" customWidth="1"/>
    <col min="4884" max="5120" width="8.88671875" style="1"/>
    <col min="5121" max="5121" width="21.88671875" style="1" customWidth="1"/>
    <col min="5122" max="5122" width="15.5546875" style="1" customWidth="1"/>
    <col min="5123" max="5123" width="13.44140625" style="1" customWidth="1"/>
    <col min="5124" max="5124" width="18.5546875" style="1" customWidth="1"/>
    <col min="5125" max="5129" width="13.44140625" style="1" customWidth="1"/>
    <col min="5130" max="5130" width="15.44140625" style="1" customWidth="1"/>
    <col min="5131" max="5131" width="19.44140625" style="1" customWidth="1"/>
    <col min="5132" max="5132" width="18.109375" style="1" customWidth="1"/>
    <col min="5133" max="5133" width="15.88671875" style="1" customWidth="1"/>
    <col min="5134" max="5134" width="17.88671875" style="1" customWidth="1"/>
    <col min="5135" max="5135" width="23" style="1" customWidth="1"/>
    <col min="5136" max="5136" width="12.6640625" style="1" customWidth="1"/>
    <col min="5137" max="5137" width="15.88671875" style="1" customWidth="1"/>
    <col min="5138" max="5138" width="3.33203125" style="1" customWidth="1"/>
    <col min="5139" max="5139" width="9.109375" style="1" customWidth="1"/>
    <col min="5140" max="5376" width="8.88671875" style="1"/>
    <col min="5377" max="5377" width="21.88671875" style="1" customWidth="1"/>
    <col min="5378" max="5378" width="15.5546875" style="1" customWidth="1"/>
    <col min="5379" max="5379" width="13.44140625" style="1" customWidth="1"/>
    <col min="5380" max="5380" width="18.5546875" style="1" customWidth="1"/>
    <col min="5381" max="5385" width="13.44140625" style="1" customWidth="1"/>
    <col min="5386" max="5386" width="15.44140625" style="1" customWidth="1"/>
    <col min="5387" max="5387" width="19.44140625" style="1" customWidth="1"/>
    <col min="5388" max="5388" width="18.109375" style="1" customWidth="1"/>
    <col min="5389" max="5389" width="15.88671875" style="1" customWidth="1"/>
    <col min="5390" max="5390" width="17.88671875" style="1" customWidth="1"/>
    <col min="5391" max="5391" width="23" style="1" customWidth="1"/>
    <col min="5392" max="5392" width="12.6640625" style="1" customWidth="1"/>
    <col min="5393" max="5393" width="15.88671875" style="1" customWidth="1"/>
    <col min="5394" max="5394" width="3.33203125" style="1" customWidth="1"/>
    <col min="5395" max="5395" width="9.109375" style="1" customWidth="1"/>
    <col min="5396" max="5632" width="8.88671875" style="1"/>
    <col min="5633" max="5633" width="21.88671875" style="1" customWidth="1"/>
    <col min="5634" max="5634" width="15.5546875" style="1" customWidth="1"/>
    <col min="5635" max="5635" width="13.44140625" style="1" customWidth="1"/>
    <col min="5636" max="5636" width="18.5546875" style="1" customWidth="1"/>
    <col min="5637" max="5641" width="13.44140625" style="1" customWidth="1"/>
    <col min="5642" max="5642" width="15.44140625" style="1" customWidth="1"/>
    <col min="5643" max="5643" width="19.44140625" style="1" customWidth="1"/>
    <col min="5644" max="5644" width="18.109375" style="1" customWidth="1"/>
    <col min="5645" max="5645" width="15.88671875" style="1" customWidth="1"/>
    <col min="5646" max="5646" width="17.88671875" style="1" customWidth="1"/>
    <col min="5647" max="5647" width="23" style="1" customWidth="1"/>
    <col min="5648" max="5648" width="12.6640625" style="1" customWidth="1"/>
    <col min="5649" max="5649" width="15.88671875" style="1" customWidth="1"/>
    <col min="5650" max="5650" width="3.33203125" style="1" customWidth="1"/>
    <col min="5651" max="5651" width="9.109375" style="1" customWidth="1"/>
    <col min="5652" max="5888" width="8.88671875" style="1"/>
    <col min="5889" max="5889" width="21.88671875" style="1" customWidth="1"/>
    <col min="5890" max="5890" width="15.5546875" style="1" customWidth="1"/>
    <col min="5891" max="5891" width="13.44140625" style="1" customWidth="1"/>
    <col min="5892" max="5892" width="18.5546875" style="1" customWidth="1"/>
    <col min="5893" max="5897" width="13.44140625" style="1" customWidth="1"/>
    <col min="5898" max="5898" width="15.44140625" style="1" customWidth="1"/>
    <col min="5899" max="5899" width="19.44140625" style="1" customWidth="1"/>
    <col min="5900" max="5900" width="18.109375" style="1" customWidth="1"/>
    <col min="5901" max="5901" width="15.88671875" style="1" customWidth="1"/>
    <col min="5902" max="5902" width="17.88671875" style="1" customWidth="1"/>
    <col min="5903" max="5903" width="23" style="1" customWidth="1"/>
    <col min="5904" max="5904" width="12.6640625" style="1" customWidth="1"/>
    <col min="5905" max="5905" width="15.88671875" style="1" customWidth="1"/>
    <col min="5906" max="5906" width="3.33203125" style="1" customWidth="1"/>
    <col min="5907" max="5907" width="9.109375" style="1" customWidth="1"/>
    <col min="5908" max="6144" width="8.88671875" style="1"/>
    <col min="6145" max="6145" width="21.88671875" style="1" customWidth="1"/>
    <col min="6146" max="6146" width="15.5546875" style="1" customWidth="1"/>
    <col min="6147" max="6147" width="13.44140625" style="1" customWidth="1"/>
    <col min="6148" max="6148" width="18.5546875" style="1" customWidth="1"/>
    <col min="6149" max="6153" width="13.44140625" style="1" customWidth="1"/>
    <col min="6154" max="6154" width="15.44140625" style="1" customWidth="1"/>
    <col min="6155" max="6155" width="19.44140625" style="1" customWidth="1"/>
    <col min="6156" max="6156" width="18.109375" style="1" customWidth="1"/>
    <col min="6157" max="6157" width="15.88671875" style="1" customWidth="1"/>
    <col min="6158" max="6158" width="17.88671875" style="1" customWidth="1"/>
    <col min="6159" max="6159" width="23" style="1" customWidth="1"/>
    <col min="6160" max="6160" width="12.6640625" style="1" customWidth="1"/>
    <col min="6161" max="6161" width="15.88671875" style="1" customWidth="1"/>
    <col min="6162" max="6162" width="3.33203125" style="1" customWidth="1"/>
    <col min="6163" max="6163" width="9.109375" style="1" customWidth="1"/>
    <col min="6164" max="6400" width="8.88671875" style="1"/>
    <col min="6401" max="6401" width="21.88671875" style="1" customWidth="1"/>
    <col min="6402" max="6402" width="15.5546875" style="1" customWidth="1"/>
    <col min="6403" max="6403" width="13.44140625" style="1" customWidth="1"/>
    <col min="6404" max="6404" width="18.5546875" style="1" customWidth="1"/>
    <col min="6405" max="6409" width="13.44140625" style="1" customWidth="1"/>
    <col min="6410" max="6410" width="15.44140625" style="1" customWidth="1"/>
    <col min="6411" max="6411" width="19.44140625" style="1" customWidth="1"/>
    <col min="6412" max="6412" width="18.109375" style="1" customWidth="1"/>
    <col min="6413" max="6413" width="15.88671875" style="1" customWidth="1"/>
    <col min="6414" max="6414" width="17.88671875" style="1" customWidth="1"/>
    <col min="6415" max="6415" width="23" style="1" customWidth="1"/>
    <col min="6416" max="6416" width="12.6640625" style="1" customWidth="1"/>
    <col min="6417" max="6417" width="15.88671875" style="1" customWidth="1"/>
    <col min="6418" max="6418" width="3.33203125" style="1" customWidth="1"/>
    <col min="6419" max="6419" width="9.109375" style="1" customWidth="1"/>
    <col min="6420" max="6656" width="8.88671875" style="1"/>
    <col min="6657" max="6657" width="21.88671875" style="1" customWidth="1"/>
    <col min="6658" max="6658" width="15.5546875" style="1" customWidth="1"/>
    <col min="6659" max="6659" width="13.44140625" style="1" customWidth="1"/>
    <col min="6660" max="6660" width="18.5546875" style="1" customWidth="1"/>
    <col min="6661" max="6665" width="13.44140625" style="1" customWidth="1"/>
    <col min="6666" max="6666" width="15.44140625" style="1" customWidth="1"/>
    <col min="6667" max="6667" width="19.44140625" style="1" customWidth="1"/>
    <col min="6668" max="6668" width="18.109375" style="1" customWidth="1"/>
    <col min="6669" max="6669" width="15.88671875" style="1" customWidth="1"/>
    <col min="6670" max="6670" width="17.88671875" style="1" customWidth="1"/>
    <col min="6671" max="6671" width="23" style="1" customWidth="1"/>
    <col min="6672" max="6672" width="12.6640625" style="1" customWidth="1"/>
    <col min="6673" max="6673" width="15.88671875" style="1" customWidth="1"/>
    <col min="6674" max="6674" width="3.33203125" style="1" customWidth="1"/>
    <col min="6675" max="6675" width="9.109375" style="1" customWidth="1"/>
    <col min="6676" max="6912" width="8.88671875" style="1"/>
    <col min="6913" max="6913" width="21.88671875" style="1" customWidth="1"/>
    <col min="6914" max="6914" width="15.5546875" style="1" customWidth="1"/>
    <col min="6915" max="6915" width="13.44140625" style="1" customWidth="1"/>
    <col min="6916" max="6916" width="18.5546875" style="1" customWidth="1"/>
    <col min="6917" max="6921" width="13.44140625" style="1" customWidth="1"/>
    <col min="6922" max="6922" width="15.44140625" style="1" customWidth="1"/>
    <col min="6923" max="6923" width="19.44140625" style="1" customWidth="1"/>
    <col min="6924" max="6924" width="18.109375" style="1" customWidth="1"/>
    <col min="6925" max="6925" width="15.88671875" style="1" customWidth="1"/>
    <col min="6926" max="6926" width="17.88671875" style="1" customWidth="1"/>
    <col min="6927" max="6927" width="23" style="1" customWidth="1"/>
    <col min="6928" max="6928" width="12.6640625" style="1" customWidth="1"/>
    <col min="6929" max="6929" width="15.88671875" style="1" customWidth="1"/>
    <col min="6930" max="6930" width="3.33203125" style="1" customWidth="1"/>
    <col min="6931" max="6931" width="9.109375" style="1" customWidth="1"/>
    <col min="6932" max="7168" width="8.88671875" style="1"/>
    <col min="7169" max="7169" width="21.88671875" style="1" customWidth="1"/>
    <col min="7170" max="7170" width="15.5546875" style="1" customWidth="1"/>
    <col min="7171" max="7171" width="13.44140625" style="1" customWidth="1"/>
    <col min="7172" max="7172" width="18.5546875" style="1" customWidth="1"/>
    <col min="7173" max="7177" width="13.44140625" style="1" customWidth="1"/>
    <col min="7178" max="7178" width="15.44140625" style="1" customWidth="1"/>
    <col min="7179" max="7179" width="19.44140625" style="1" customWidth="1"/>
    <col min="7180" max="7180" width="18.109375" style="1" customWidth="1"/>
    <col min="7181" max="7181" width="15.88671875" style="1" customWidth="1"/>
    <col min="7182" max="7182" width="17.88671875" style="1" customWidth="1"/>
    <col min="7183" max="7183" width="23" style="1" customWidth="1"/>
    <col min="7184" max="7184" width="12.6640625" style="1" customWidth="1"/>
    <col min="7185" max="7185" width="15.88671875" style="1" customWidth="1"/>
    <col min="7186" max="7186" width="3.33203125" style="1" customWidth="1"/>
    <col min="7187" max="7187" width="9.109375" style="1" customWidth="1"/>
    <col min="7188" max="7424" width="8.88671875" style="1"/>
    <col min="7425" max="7425" width="21.88671875" style="1" customWidth="1"/>
    <col min="7426" max="7426" width="15.5546875" style="1" customWidth="1"/>
    <col min="7427" max="7427" width="13.44140625" style="1" customWidth="1"/>
    <col min="7428" max="7428" width="18.5546875" style="1" customWidth="1"/>
    <col min="7429" max="7433" width="13.44140625" style="1" customWidth="1"/>
    <col min="7434" max="7434" width="15.44140625" style="1" customWidth="1"/>
    <col min="7435" max="7435" width="19.44140625" style="1" customWidth="1"/>
    <col min="7436" max="7436" width="18.109375" style="1" customWidth="1"/>
    <col min="7437" max="7437" width="15.88671875" style="1" customWidth="1"/>
    <col min="7438" max="7438" width="17.88671875" style="1" customWidth="1"/>
    <col min="7439" max="7439" width="23" style="1" customWidth="1"/>
    <col min="7440" max="7440" width="12.6640625" style="1" customWidth="1"/>
    <col min="7441" max="7441" width="15.88671875" style="1" customWidth="1"/>
    <col min="7442" max="7442" width="3.33203125" style="1" customWidth="1"/>
    <col min="7443" max="7443" width="9.109375" style="1" customWidth="1"/>
    <col min="7444" max="7680" width="8.88671875" style="1"/>
    <col min="7681" max="7681" width="21.88671875" style="1" customWidth="1"/>
    <col min="7682" max="7682" width="15.5546875" style="1" customWidth="1"/>
    <col min="7683" max="7683" width="13.44140625" style="1" customWidth="1"/>
    <col min="7684" max="7684" width="18.5546875" style="1" customWidth="1"/>
    <col min="7685" max="7689" width="13.44140625" style="1" customWidth="1"/>
    <col min="7690" max="7690" width="15.44140625" style="1" customWidth="1"/>
    <col min="7691" max="7691" width="19.44140625" style="1" customWidth="1"/>
    <col min="7692" max="7692" width="18.109375" style="1" customWidth="1"/>
    <col min="7693" max="7693" width="15.88671875" style="1" customWidth="1"/>
    <col min="7694" max="7694" width="17.88671875" style="1" customWidth="1"/>
    <col min="7695" max="7695" width="23" style="1" customWidth="1"/>
    <col min="7696" max="7696" width="12.6640625" style="1" customWidth="1"/>
    <col min="7697" max="7697" width="15.88671875" style="1" customWidth="1"/>
    <col min="7698" max="7698" width="3.33203125" style="1" customWidth="1"/>
    <col min="7699" max="7699" width="9.109375" style="1" customWidth="1"/>
    <col min="7700" max="7936" width="8.88671875" style="1"/>
    <col min="7937" max="7937" width="21.88671875" style="1" customWidth="1"/>
    <col min="7938" max="7938" width="15.5546875" style="1" customWidth="1"/>
    <col min="7939" max="7939" width="13.44140625" style="1" customWidth="1"/>
    <col min="7940" max="7940" width="18.5546875" style="1" customWidth="1"/>
    <col min="7941" max="7945" width="13.44140625" style="1" customWidth="1"/>
    <col min="7946" max="7946" width="15.44140625" style="1" customWidth="1"/>
    <col min="7947" max="7947" width="19.44140625" style="1" customWidth="1"/>
    <col min="7948" max="7948" width="18.109375" style="1" customWidth="1"/>
    <col min="7949" max="7949" width="15.88671875" style="1" customWidth="1"/>
    <col min="7950" max="7950" width="17.88671875" style="1" customWidth="1"/>
    <col min="7951" max="7951" width="23" style="1" customWidth="1"/>
    <col min="7952" max="7952" width="12.6640625" style="1" customWidth="1"/>
    <col min="7953" max="7953" width="15.88671875" style="1" customWidth="1"/>
    <col min="7954" max="7954" width="3.33203125" style="1" customWidth="1"/>
    <col min="7955" max="7955" width="9.109375" style="1" customWidth="1"/>
    <col min="7956" max="8192" width="8.88671875" style="1"/>
    <col min="8193" max="8193" width="21.88671875" style="1" customWidth="1"/>
    <col min="8194" max="8194" width="15.5546875" style="1" customWidth="1"/>
    <col min="8195" max="8195" width="13.44140625" style="1" customWidth="1"/>
    <col min="8196" max="8196" width="18.5546875" style="1" customWidth="1"/>
    <col min="8197" max="8201" width="13.44140625" style="1" customWidth="1"/>
    <col min="8202" max="8202" width="15.44140625" style="1" customWidth="1"/>
    <col min="8203" max="8203" width="19.44140625" style="1" customWidth="1"/>
    <col min="8204" max="8204" width="18.109375" style="1" customWidth="1"/>
    <col min="8205" max="8205" width="15.88671875" style="1" customWidth="1"/>
    <col min="8206" max="8206" width="17.88671875" style="1" customWidth="1"/>
    <col min="8207" max="8207" width="23" style="1" customWidth="1"/>
    <col min="8208" max="8208" width="12.6640625" style="1" customWidth="1"/>
    <col min="8209" max="8209" width="15.88671875" style="1" customWidth="1"/>
    <col min="8210" max="8210" width="3.33203125" style="1" customWidth="1"/>
    <col min="8211" max="8211" width="9.109375" style="1" customWidth="1"/>
    <col min="8212" max="8448" width="8.88671875" style="1"/>
    <col min="8449" max="8449" width="21.88671875" style="1" customWidth="1"/>
    <col min="8450" max="8450" width="15.5546875" style="1" customWidth="1"/>
    <col min="8451" max="8451" width="13.44140625" style="1" customWidth="1"/>
    <col min="8452" max="8452" width="18.5546875" style="1" customWidth="1"/>
    <col min="8453" max="8457" width="13.44140625" style="1" customWidth="1"/>
    <col min="8458" max="8458" width="15.44140625" style="1" customWidth="1"/>
    <col min="8459" max="8459" width="19.44140625" style="1" customWidth="1"/>
    <col min="8460" max="8460" width="18.109375" style="1" customWidth="1"/>
    <col min="8461" max="8461" width="15.88671875" style="1" customWidth="1"/>
    <col min="8462" max="8462" width="17.88671875" style="1" customWidth="1"/>
    <col min="8463" max="8463" width="23" style="1" customWidth="1"/>
    <col min="8464" max="8464" width="12.6640625" style="1" customWidth="1"/>
    <col min="8465" max="8465" width="15.88671875" style="1" customWidth="1"/>
    <col min="8466" max="8466" width="3.33203125" style="1" customWidth="1"/>
    <col min="8467" max="8467" width="9.109375" style="1" customWidth="1"/>
    <col min="8468" max="8704" width="8.88671875" style="1"/>
    <col min="8705" max="8705" width="21.88671875" style="1" customWidth="1"/>
    <col min="8706" max="8706" width="15.5546875" style="1" customWidth="1"/>
    <col min="8707" max="8707" width="13.44140625" style="1" customWidth="1"/>
    <col min="8708" max="8708" width="18.5546875" style="1" customWidth="1"/>
    <col min="8709" max="8713" width="13.44140625" style="1" customWidth="1"/>
    <col min="8714" max="8714" width="15.44140625" style="1" customWidth="1"/>
    <col min="8715" max="8715" width="19.44140625" style="1" customWidth="1"/>
    <col min="8716" max="8716" width="18.109375" style="1" customWidth="1"/>
    <col min="8717" max="8717" width="15.88671875" style="1" customWidth="1"/>
    <col min="8718" max="8718" width="17.88671875" style="1" customWidth="1"/>
    <col min="8719" max="8719" width="23" style="1" customWidth="1"/>
    <col min="8720" max="8720" width="12.6640625" style="1" customWidth="1"/>
    <col min="8721" max="8721" width="15.88671875" style="1" customWidth="1"/>
    <col min="8722" max="8722" width="3.33203125" style="1" customWidth="1"/>
    <col min="8723" max="8723" width="9.109375" style="1" customWidth="1"/>
    <col min="8724" max="8960" width="8.88671875" style="1"/>
    <col min="8961" max="8961" width="21.88671875" style="1" customWidth="1"/>
    <col min="8962" max="8962" width="15.5546875" style="1" customWidth="1"/>
    <col min="8963" max="8963" width="13.44140625" style="1" customWidth="1"/>
    <col min="8964" max="8964" width="18.5546875" style="1" customWidth="1"/>
    <col min="8965" max="8969" width="13.44140625" style="1" customWidth="1"/>
    <col min="8970" max="8970" width="15.44140625" style="1" customWidth="1"/>
    <col min="8971" max="8971" width="19.44140625" style="1" customWidth="1"/>
    <col min="8972" max="8972" width="18.109375" style="1" customWidth="1"/>
    <col min="8973" max="8973" width="15.88671875" style="1" customWidth="1"/>
    <col min="8974" max="8974" width="17.88671875" style="1" customWidth="1"/>
    <col min="8975" max="8975" width="23" style="1" customWidth="1"/>
    <col min="8976" max="8976" width="12.6640625" style="1" customWidth="1"/>
    <col min="8977" max="8977" width="15.88671875" style="1" customWidth="1"/>
    <col min="8978" max="8978" width="3.33203125" style="1" customWidth="1"/>
    <col min="8979" max="8979" width="9.109375" style="1" customWidth="1"/>
    <col min="8980" max="9216" width="8.88671875" style="1"/>
    <col min="9217" max="9217" width="21.88671875" style="1" customWidth="1"/>
    <col min="9218" max="9218" width="15.5546875" style="1" customWidth="1"/>
    <col min="9219" max="9219" width="13.44140625" style="1" customWidth="1"/>
    <col min="9220" max="9220" width="18.5546875" style="1" customWidth="1"/>
    <col min="9221" max="9225" width="13.44140625" style="1" customWidth="1"/>
    <col min="9226" max="9226" width="15.44140625" style="1" customWidth="1"/>
    <col min="9227" max="9227" width="19.44140625" style="1" customWidth="1"/>
    <col min="9228" max="9228" width="18.109375" style="1" customWidth="1"/>
    <col min="9229" max="9229" width="15.88671875" style="1" customWidth="1"/>
    <col min="9230" max="9230" width="17.88671875" style="1" customWidth="1"/>
    <col min="9231" max="9231" width="23" style="1" customWidth="1"/>
    <col min="9232" max="9232" width="12.6640625" style="1" customWidth="1"/>
    <col min="9233" max="9233" width="15.88671875" style="1" customWidth="1"/>
    <col min="9234" max="9234" width="3.33203125" style="1" customWidth="1"/>
    <col min="9235" max="9235" width="9.109375" style="1" customWidth="1"/>
    <col min="9236" max="9472" width="8.88671875" style="1"/>
    <col min="9473" max="9473" width="21.88671875" style="1" customWidth="1"/>
    <col min="9474" max="9474" width="15.5546875" style="1" customWidth="1"/>
    <col min="9475" max="9475" width="13.44140625" style="1" customWidth="1"/>
    <col min="9476" max="9476" width="18.5546875" style="1" customWidth="1"/>
    <col min="9477" max="9481" width="13.44140625" style="1" customWidth="1"/>
    <col min="9482" max="9482" width="15.44140625" style="1" customWidth="1"/>
    <col min="9483" max="9483" width="19.44140625" style="1" customWidth="1"/>
    <col min="9484" max="9484" width="18.109375" style="1" customWidth="1"/>
    <col min="9485" max="9485" width="15.88671875" style="1" customWidth="1"/>
    <col min="9486" max="9486" width="17.88671875" style="1" customWidth="1"/>
    <col min="9487" max="9487" width="23" style="1" customWidth="1"/>
    <col min="9488" max="9488" width="12.6640625" style="1" customWidth="1"/>
    <col min="9489" max="9489" width="15.88671875" style="1" customWidth="1"/>
    <col min="9490" max="9490" width="3.33203125" style="1" customWidth="1"/>
    <col min="9491" max="9491" width="9.109375" style="1" customWidth="1"/>
    <col min="9492" max="9728" width="8.88671875" style="1"/>
    <col min="9729" max="9729" width="21.88671875" style="1" customWidth="1"/>
    <col min="9730" max="9730" width="15.5546875" style="1" customWidth="1"/>
    <col min="9731" max="9731" width="13.44140625" style="1" customWidth="1"/>
    <col min="9732" max="9732" width="18.5546875" style="1" customWidth="1"/>
    <col min="9733" max="9737" width="13.44140625" style="1" customWidth="1"/>
    <col min="9738" max="9738" width="15.44140625" style="1" customWidth="1"/>
    <col min="9739" max="9739" width="19.44140625" style="1" customWidth="1"/>
    <col min="9740" max="9740" width="18.109375" style="1" customWidth="1"/>
    <col min="9741" max="9741" width="15.88671875" style="1" customWidth="1"/>
    <col min="9742" max="9742" width="17.88671875" style="1" customWidth="1"/>
    <col min="9743" max="9743" width="23" style="1" customWidth="1"/>
    <col min="9744" max="9744" width="12.6640625" style="1" customWidth="1"/>
    <col min="9745" max="9745" width="15.88671875" style="1" customWidth="1"/>
    <col min="9746" max="9746" width="3.33203125" style="1" customWidth="1"/>
    <col min="9747" max="9747" width="9.109375" style="1" customWidth="1"/>
    <col min="9748" max="9984" width="8.88671875" style="1"/>
    <col min="9985" max="9985" width="21.88671875" style="1" customWidth="1"/>
    <col min="9986" max="9986" width="15.5546875" style="1" customWidth="1"/>
    <col min="9987" max="9987" width="13.44140625" style="1" customWidth="1"/>
    <col min="9988" max="9988" width="18.5546875" style="1" customWidth="1"/>
    <col min="9989" max="9993" width="13.44140625" style="1" customWidth="1"/>
    <col min="9994" max="9994" width="15.44140625" style="1" customWidth="1"/>
    <col min="9995" max="9995" width="19.44140625" style="1" customWidth="1"/>
    <col min="9996" max="9996" width="18.109375" style="1" customWidth="1"/>
    <col min="9997" max="9997" width="15.88671875" style="1" customWidth="1"/>
    <col min="9998" max="9998" width="17.88671875" style="1" customWidth="1"/>
    <col min="9999" max="9999" width="23" style="1" customWidth="1"/>
    <col min="10000" max="10000" width="12.6640625" style="1" customWidth="1"/>
    <col min="10001" max="10001" width="15.88671875" style="1" customWidth="1"/>
    <col min="10002" max="10002" width="3.33203125" style="1" customWidth="1"/>
    <col min="10003" max="10003" width="9.109375" style="1" customWidth="1"/>
    <col min="10004" max="10240" width="8.88671875" style="1"/>
    <col min="10241" max="10241" width="21.88671875" style="1" customWidth="1"/>
    <col min="10242" max="10242" width="15.5546875" style="1" customWidth="1"/>
    <col min="10243" max="10243" width="13.44140625" style="1" customWidth="1"/>
    <col min="10244" max="10244" width="18.5546875" style="1" customWidth="1"/>
    <col min="10245" max="10249" width="13.44140625" style="1" customWidth="1"/>
    <col min="10250" max="10250" width="15.44140625" style="1" customWidth="1"/>
    <col min="10251" max="10251" width="19.44140625" style="1" customWidth="1"/>
    <col min="10252" max="10252" width="18.109375" style="1" customWidth="1"/>
    <col min="10253" max="10253" width="15.88671875" style="1" customWidth="1"/>
    <col min="10254" max="10254" width="17.88671875" style="1" customWidth="1"/>
    <col min="10255" max="10255" width="23" style="1" customWidth="1"/>
    <col min="10256" max="10256" width="12.6640625" style="1" customWidth="1"/>
    <col min="10257" max="10257" width="15.88671875" style="1" customWidth="1"/>
    <col min="10258" max="10258" width="3.33203125" style="1" customWidth="1"/>
    <col min="10259" max="10259" width="9.109375" style="1" customWidth="1"/>
    <col min="10260" max="10496" width="8.88671875" style="1"/>
    <col min="10497" max="10497" width="21.88671875" style="1" customWidth="1"/>
    <col min="10498" max="10498" width="15.5546875" style="1" customWidth="1"/>
    <col min="10499" max="10499" width="13.44140625" style="1" customWidth="1"/>
    <col min="10500" max="10500" width="18.5546875" style="1" customWidth="1"/>
    <col min="10501" max="10505" width="13.44140625" style="1" customWidth="1"/>
    <col min="10506" max="10506" width="15.44140625" style="1" customWidth="1"/>
    <col min="10507" max="10507" width="19.44140625" style="1" customWidth="1"/>
    <col min="10508" max="10508" width="18.109375" style="1" customWidth="1"/>
    <col min="10509" max="10509" width="15.88671875" style="1" customWidth="1"/>
    <col min="10510" max="10510" width="17.88671875" style="1" customWidth="1"/>
    <col min="10511" max="10511" width="23" style="1" customWidth="1"/>
    <col min="10512" max="10512" width="12.6640625" style="1" customWidth="1"/>
    <col min="10513" max="10513" width="15.88671875" style="1" customWidth="1"/>
    <col min="10514" max="10514" width="3.33203125" style="1" customWidth="1"/>
    <col min="10515" max="10515" width="9.109375" style="1" customWidth="1"/>
    <col min="10516" max="10752" width="8.88671875" style="1"/>
    <col min="10753" max="10753" width="21.88671875" style="1" customWidth="1"/>
    <col min="10754" max="10754" width="15.5546875" style="1" customWidth="1"/>
    <col min="10755" max="10755" width="13.44140625" style="1" customWidth="1"/>
    <col min="10756" max="10756" width="18.5546875" style="1" customWidth="1"/>
    <col min="10757" max="10761" width="13.44140625" style="1" customWidth="1"/>
    <col min="10762" max="10762" width="15.44140625" style="1" customWidth="1"/>
    <col min="10763" max="10763" width="19.44140625" style="1" customWidth="1"/>
    <col min="10764" max="10764" width="18.109375" style="1" customWidth="1"/>
    <col min="10765" max="10765" width="15.88671875" style="1" customWidth="1"/>
    <col min="10766" max="10766" width="17.88671875" style="1" customWidth="1"/>
    <col min="10767" max="10767" width="23" style="1" customWidth="1"/>
    <col min="10768" max="10768" width="12.6640625" style="1" customWidth="1"/>
    <col min="10769" max="10769" width="15.88671875" style="1" customWidth="1"/>
    <col min="10770" max="10770" width="3.33203125" style="1" customWidth="1"/>
    <col min="10771" max="10771" width="9.109375" style="1" customWidth="1"/>
    <col min="10772" max="11008" width="8.88671875" style="1"/>
    <col min="11009" max="11009" width="21.88671875" style="1" customWidth="1"/>
    <col min="11010" max="11010" width="15.5546875" style="1" customWidth="1"/>
    <col min="11011" max="11011" width="13.44140625" style="1" customWidth="1"/>
    <col min="11012" max="11012" width="18.5546875" style="1" customWidth="1"/>
    <col min="11013" max="11017" width="13.44140625" style="1" customWidth="1"/>
    <col min="11018" max="11018" width="15.44140625" style="1" customWidth="1"/>
    <col min="11019" max="11019" width="19.44140625" style="1" customWidth="1"/>
    <col min="11020" max="11020" width="18.109375" style="1" customWidth="1"/>
    <col min="11021" max="11021" width="15.88671875" style="1" customWidth="1"/>
    <col min="11022" max="11022" width="17.88671875" style="1" customWidth="1"/>
    <col min="11023" max="11023" width="23" style="1" customWidth="1"/>
    <col min="11024" max="11024" width="12.6640625" style="1" customWidth="1"/>
    <col min="11025" max="11025" width="15.88671875" style="1" customWidth="1"/>
    <col min="11026" max="11026" width="3.33203125" style="1" customWidth="1"/>
    <col min="11027" max="11027" width="9.109375" style="1" customWidth="1"/>
    <col min="11028" max="11264" width="8.88671875" style="1"/>
    <col min="11265" max="11265" width="21.88671875" style="1" customWidth="1"/>
    <col min="11266" max="11266" width="15.5546875" style="1" customWidth="1"/>
    <col min="11267" max="11267" width="13.44140625" style="1" customWidth="1"/>
    <col min="11268" max="11268" width="18.5546875" style="1" customWidth="1"/>
    <col min="11269" max="11273" width="13.44140625" style="1" customWidth="1"/>
    <col min="11274" max="11274" width="15.44140625" style="1" customWidth="1"/>
    <col min="11275" max="11275" width="19.44140625" style="1" customWidth="1"/>
    <col min="11276" max="11276" width="18.109375" style="1" customWidth="1"/>
    <col min="11277" max="11277" width="15.88671875" style="1" customWidth="1"/>
    <col min="11278" max="11278" width="17.88671875" style="1" customWidth="1"/>
    <col min="11279" max="11279" width="23" style="1" customWidth="1"/>
    <col min="11280" max="11280" width="12.6640625" style="1" customWidth="1"/>
    <col min="11281" max="11281" width="15.88671875" style="1" customWidth="1"/>
    <col min="11282" max="11282" width="3.33203125" style="1" customWidth="1"/>
    <col min="11283" max="11283" width="9.109375" style="1" customWidth="1"/>
    <col min="11284" max="11520" width="8.88671875" style="1"/>
    <col min="11521" max="11521" width="21.88671875" style="1" customWidth="1"/>
    <col min="11522" max="11522" width="15.5546875" style="1" customWidth="1"/>
    <col min="11523" max="11523" width="13.44140625" style="1" customWidth="1"/>
    <col min="11524" max="11524" width="18.5546875" style="1" customWidth="1"/>
    <col min="11525" max="11529" width="13.44140625" style="1" customWidth="1"/>
    <col min="11530" max="11530" width="15.44140625" style="1" customWidth="1"/>
    <col min="11531" max="11531" width="19.44140625" style="1" customWidth="1"/>
    <col min="11532" max="11532" width="18.109375" style="1" customWidth="1"/>
    <col min="11533" max="11533" width="15.88671875" style="1" customWidth="1"/>
    <col min="11534" max="11534" width="17.88671875" style="1" customWidth="1"/>
    <col min="11535" max="11535" width="23" style="1" customWidth="1"/>
    <col min="11536" max="11536" width="12.6640625" style="1" customWidth="1"/>
    <col min="11537" max="11537" width="15.88671875" style="1" customWidth="1"/>
    <col min="11538" max="11538" width="3.33203125" style="1" customWidth="1"/>
    <col min="11539" max="11539" width="9.109375" style="1" customWidth="1"/>
    <col min="11540" max="11776" width="8.88671875" style="1"/>
    <col min="11777" max="11777" width="21.88671875" style="1" customWidth="1"/>
    <col min="11778" max="11778" width="15.5546875" style="1" customWidth="1"/>
    <col min="11779" max="11779" width="13.44140625" style="1" customWidth="1"/>
    <col min="11780" max="11780" width="18.5546875" style="1" customWidth="1"/>
    <col min="11781" max="11785" width="13.44140625" style="1" customWidth="1"/>
    <col min="11786" max="11786" width="15.44140625" style="1" customWidth="1"/>
    <col min="11787" max="11787" width="19.44140625" style="1" customWidth="1"/>
    <col min="11788" max="11788" width="18.109375" style="1" customWidth="1"/>
    <col min="11789" max="11789" width="15.88671875" style="1" customWidth="1"/>
    <col min="11790" max="11790" width="17.88671875" style="1" customWidth="1"/>
    <col min="11791" max="11791" width="23" style="1" customWidth="1"/>
    <col min="11792" max="11792" width="12.6640625" style="1" customWidth="1"/>
    <col min="11793" max="11793" width="15.88671875" style="1" customWidth="1"/>
    <col min="11794" max="11794" width="3.33203125" style="1" customWidth="1"/>
    <col min="11795" max="11795" width="9.109375" style="1" customWidth="1"/>
    <col min="11796" max="12032" width="8.88671875" style="1"/>
    <col min="12033" max="12033" width="21.88671875" style="1" customWidth="1"/>
    <col min="12034" max="12034" width="15.5546875" style="1" customWidth="1"/>
    <col min="12035" max="12035" width="13.44140625" style="1" customWidth="1"/>
    <col min="12036" max="12036" width="18.5546875" style="1" customWidth="1"/>
    <col min="12037" max="12041" width="13.44140625" style="1" customWidth="1"/>
    <col min="12042" max="12042" width="15.44140625" style="1" customWidth="1"/>
    <col min="12043" max="12043" width="19.44140625" style="1" customWidth="1"/>
    <col min="12044" max="12044" width="18.109375" style="1" customWidth="1"/>
    <col min="12045" max="12045" width="15.88671875" style="1" customWidth="1"/>
    <col min="12046" max="12046" width="17.88671875" style="1" customWidth="1"/>
    <col min="12047" max="12047" width="23" style="1" customWidth="1"/>
    <col min="12048" max="12048" width="12.6640625" style="1" customWidth="1"/>
    <col min="12049" max="12049" width="15.88671875" style="1" customWidth="1"/>
    <col min="12050" max="12050" width="3.33203125" style="1" customWidth="1"/>
    <col min="12051" max="12051" width="9.109375" style="1" customWidth="1"/>
    <col min="12052" max="12288" width="8.88671875" style="1"/>
    <col min="12289" max="12289" width="21.88671875" style="1" customWidth="1"/>
    <col min="12290" max="12290" width="15.5546875" style="1" customWidth="1"/>
    <col min="12291" max="12291" width="13.44140625" style="1" customWidth="1"/>
    <col min="12292" max="12292" width="18.5546875" style="1" customWidth="1"/>
    <col min="12293" max="12297" width="13.44140625" style="1" customWidth="1"/>
    <col min="12298" max="12298" width="15.44140625" style="1" customWidth="1"/>
    <col min="12299" max="12299" width="19.44140625" style="1" customWidth="1"/>
    <col min="12300" max="12300" width="18.109375" style="1" customWidth="1"/>
    <col min="12301" max="12301" width="15.88671875" style="1" customWidth="1"/>
    <col min="12302" max="12302" width="17.88671875" style="1" customWidth="1"/>
    <col min="12303" max="12303" width="23" style="1" customWidth="1"/>
    <col min="12304" max="12304" width="12.6640625" style="1" customWidth="1"/>
    <col min="12305" max="12305" width="15.88671875" style="1" customWidth="1"/>
    <col min="12306" max="12306" width="3.33203125" style="1" customWidth="1"/>
    <col min="12307" max="12307" width="9.109375" style="1" customWidth="1"/>
    <col min="12308" max="12544" width="8.88671875" style="1"/>
    <col min="12545" max="12545" width="21.88671875" style="1" customWidth="1"/>
    <col min="12546" max="12546" width="15.5546875" style="1" customWidth="1"/>
    <col min="12547" max="12547" width="13.44140625" style="1" customWidth="1"/>
    <col min="12548" max="12548" width="18.5546875" style="1" customWidth="1"/>
    <col min="12549" max="12553" width="13.44140625" style="1" customWidth="1"/>
    <col min="12554" max="12554" width="15.44140625" style="1" customWidth="1"/>
    <col min="12555" max="12555" width="19.44140625" style="1" customWidth="1"/>
    <col min="12556" max="12556" width="18.109375" style="1" customWidth="1"/>
    <col min="12557" max="12557" width="15.88671875" style="1" customWidth="1"/>
    <col min="12558" max="12558" width="17.88671875" style="1" customWidth="1"/>
    <col min="12559" max="12559" width="23" style="1" customWidth="1"/>
    <col min="12560" max="12560" width="12.6640625" style="1" customWidth="1"/>
    <col min="12561" max="12561" width="15.88671875" style="1" customWidth="1"/>
    <col min="12562" max="12562" width="3.33203125" style="1" customWidth="1"/>
    <col min="12563" max="12563" width="9.109375" style="1" customWidth="1"/>
    <col min="12564" max="12800" width="8.88671875" style="1"/>
    <col min="12801" max="12801" width="21.88671875" style="1" customWidth="1"/>
    <col min="12802" max="12802" width="15.5546875" style="1" customWidth="1"/>
    <col min="12803" max="12803" width="13.44140625" style="1" customWidth="1"/>
    <col min="12804" max="12804" width="18.5546875" style="1" customWidth="1"/>
    <col min="12805" max="12809" width="13.44140625" style="1" customWidth="1"/>
    <col min="12810" max="12810" width="15.44140625" style="1" customWidth="1"/>
    <col min="12811" max="12811" width="19.44140625" style="1" customWidth="1"/>
    <col min="12812" max="12812" width="18.109375" style="1" customWidth="1"/>
    <col min="12813" max="12813" width="15.88671875" style="1" customWidth="1"/>
    <col min="12814" max="12814" width="17.88671875" style="1" customWidth="1"/>
    <col min="12815" max="12815" width="23" style="1" customWidth="1"/>
    <col min="12816" max="12816" width="12.6640625" style="1" customWidth="1"/>
    <col min="12817" max="12817" width="15.88671875" style="1" customWidth="1"/>
    <col min="12818" max="12818" width="3.33203125" style="1" customWidth="1"/>
    <col min="12819" max="12819" width="9.109375" style="1" customWidth="1"/>
    <col min="12820" max="13056" width="8.88671875" style="1"/>
    <col min="13057" max="13057" width="21.88671875" style="1" customWidth="1"/>
    <col min="13058" max="13058" width="15.5546875" style="1" customWidth="1"/>
    <col min="13059" max="13059" width="13.44140625" style="1" customWidth="1"/>
    <col min="13060" max="13060" width="18.5546875" style="1" customWidth="1"/>
    <col min="13061" max="13065" width="13.44140625" style="1" customWidth="1"/>
    <col min="13066" max="13066" width="15.44140625" style="1" customWidth="1"/>
    <col min="13067" max="13067" width="19.44140625" style="1" customWidth="1"/>
    <col min="13068" max="13068" width="18.109375" style="1" customWidth="1"/>
    <col min="13069" max="13069" width="15.88671875" style="1" customWidth="1"/>
    <col min="13070" max="13070" width="17.88671875" style="1" customWidth="1"/>
    <col min="13071" max="13071" width="23" style="1" customWidth="1"/>
    <col min="13072" max="13072" width="12.6640625" style="1" customWidth="1"/>
    <col min="13073" max="13073" width="15.88671875" style="1" customWidth="1"/>
    <col min="13074" max="13074" width="3.33203125" style="1" customWidth="1"/>
    <col min="13075" max="13075" width="9.109375" style="1" customWidth="1"/>
    <col min="13076" max="13312" width="8.88671875" style="1"/>
    <col min="13313" max="13313" width="21.88671875" style="1" customWidth="1"/>
    <col min="13314" max="13314" width="15.5546875" style="1" customWidth="1"/>
    <col min="13315" max="13315" width="13.44140625" style="1" customWidth="1"/>
    <col min="13316" max="13316" width="18.5546875" style="1" customWidth="1"/>
    <col min="13317" max="13321" width="13.44140625" style="1" customWidth="1"/>
    <col min="13322" max="13322" width="15.44140625" style="1" customWidth="1"/>
    <col min="13323" max="13323" width="19.44140625" style="1" customWidth="1"/>
    <col min="13324" max="13324" width="18.109375" style="1" customWidth="1"/>
    <col min="13325" max="13325" width="15.88671875" style="1" customWidth="1"/>
    <col min="13326" max="13326" width="17.88671875" style="1" customWidth="1"/>
    <col min="13327" max="13327" width="23" style="1" customWidth="1"/>
    <col min="13328" max="13328" width="12.6640625" style="1" customWidth="1"/>
    <col min="13329" max="13329" width="15.88671875" style="1" customWidth="1"/>
    <col min="13330" max="13330" width="3.33203125" style="1" customWidth="1"/>
    <col min="13331" max="13331" width="9.109375" style="1" customWidth="1"/>
    <col min="13332" max="13568" width="8.88671875" style="1"/>
    <col min="13569" max="13569" width="21.88671875" style="1" customWidth="1"/>
    <col min="13570" max="13570" width="15.5546875" style="1" customWidth="1"/>
    <col min="13571" max="13571" width="13.44140625" style="1" customWidth="1"/>
    <col min="13572" max="13572" width="18.5546875" style="1" customWidth="1"/>
    <col min="13573" max="13577" width="13.44140625" style="1" customWidth="1"/>
    <col min="13578" max="13578" width="15.44140625" style="1" customWidth="1"/>
    <col min="13579" max="13579" width="19.44140625" style="1" customWidth="1"/>
    <col min="13580" max="13580" width="18.109375" style="1" customWidth="1"/>
    <col min="13581" max="13581" width="15.88671875" style="1" customWidth="1"/>
    <col min="13582" max="13582" width="17.88671875" style="1" customWidth="1"/>
    <col min="13583" max="13583" width="23" style="1" customWidth="1"/>
    <col min="13584" max="13584" width="12.6640625" style="1" customWidth="1"/>
    <col min="13585" max="13585" width="15.88671875" style="1" customWidth="1"/>
    <col min="13586" max="13586" width="3.33203125" style="1" customWidth="1"/>
    <col min="13587" max="13587" width="9.109375" style="1" customWidth="1"/>
    <col min="13588" max="13824" width="8.88671875" style="1"/>
    <col min="13825" max="13825" width="21.88671875" style="1" customWidth="1"/>
    <col min="13826" max="13826" width="15.5546875" style="1" customWidth="1"/>
    <col min="13827" max="13827" width="13.44140625" style="1" customWidth="1"/>
    <col min="13828" max="13828" width="18.5546875" style="1" customWidth="1"/>
    <col min="13829" max="13833" width="13.44140625" style="1" customWidth="1"/>
    <col min="13834" max="13834" width="15.44140625" style="1" customWidth="1"/>
    <col min="13835" max="13835" width="19.44140625" style="1" customWidth="1"/>
    <col min="13836" max="13836" width="18.109375" style="1" customWidth="1"/>
    <col min="13837" max="13837" width="15.88671875" style="1" customWidth="1"/>
    <col min="13838" max="13838" width="17.88671875" style="1" customWidth="1"/>
    <col min="13839" max="13839" width="23" style="1" customWidth="1"/>
    <col min="13840" max="13840" width="12.6640625" style="1" customWidth="1"/>
    <col min="13841" max="13841" width="15.88671875" style="1" customWidth="1"/>
    <col min="13842" max="13842" width="3.33203125" style="1" customWidth="1"/>
    <col min="13843" max="13843" width="9.109375" style="1" customWidth="1"/>
    <col min="13844" max="14080" width="8.88671875" style="1"/>
    <col min="14081" max="14081" width="21.88671875" style="1" customWidth="1"/>
    <col min="14082" max="14082" width="15.5546875" style="1" customWidth="1"/>
    <col min="14083" max="14083" width="13.44140625" style="1" customWidth="1"/>
    <col min="14084" max="14084" width="18.5546875" style="1" customWidth="1"/>
    <col min="14085" max="14089" width="13.44140625" style="1" customWidth="1"/>
    <col min="14090" max="14090" width="15.44140625" style="1" customWidth="1"/>
    <col min="14091" max="14091" width="19.44140625" style="1" customWidth="1"/>
    <col min="14092" max="14092" width="18.109375" style="1" customWidth="1"/>
    <col min="14093" max="14093" width="15.88671875" style="1" customWidth="1"/>
    <col min="14094" max="14094" width="17.88671875" style="1" customWidth="1"/>
    <col min="14095" max="14095" width="23" style="1" customWidth="1"/>
    <col min="14096" max="14096" width="12.6640625" style="1" customWidth="1"/>
    <col min="14097" max="14097" width="15.88671875" style="1" customWidth="1"/>
    <col min="14098" max="14098" width="3.33203125" style="1" customWidth="1"/>
    <col min="14099" max="14099" width="9.109375" style="1" customWidth="1"/>
    <col min="14100" max="14336" width="8.88671875" style="1"/>
    <col min="14337" max="14337" width="21.88671875" style="1" customWidth="1"/>
    <col min="14338" max="14338" width="15.5546875" style="1" customWidth="1"/>
    <col min="14339" max="14339" width="13.44140625" style="1" customWidth="1"/>
    <col min="14340" max="14340" width="18.5546875" style="1" customWidth="1"/>
    <col min="14341" max="14345" width="13.44140625" style="1" customWidth="1"/>
    <col min="14346" max="14346" width="15.44140625" style="1" customWidth="1"/>
    <col min="14347" max="14347" width="19.44140625" style="1" customWidth="1"/>
    <col min="14348" max="14348" width="18.109375" style="1" customWidth="1"/>
    <col min="14349" max="14349" width="15.88671875" style="1" customWidth="1"/>
    <col min="14350" max="14350" width="17.88671875" style="1" customWidth="1"/>
    <col min="14351" max="14351" width="23" style="1" customWidth="1"/>
    <col min="14352" max="14352" width="12.6640625" style="1" customWidth="1"/>
    <col min="14353" max="14353" width="15.88671875" style="1" customWidth="1"/>
    <col min="14354" max="14354" width="3.33203125" style="1" customWidth="1"/>
    <col min="14355" max="14355" width="9.109375" style="1" customWidth="1"/>
    <col min="14356" max="14592" width="8.88671875" style="1"/>
    <col min="14593" max="14593" width="21.88671875" style="1" customWidth="1"/>
    <col min="14594" max="14594" width="15.5546875" style="1" customWidth="1"/>
    <col min="14595" max="14595" width="13.44140625" style="1" customWidth="1"/>
    <col min="14596" max="14596" width="18.5546875" style="1" customWidth="1"/>
    <col min="14597" max="14601" width="13.44140625" style="1" customWidth="1"/>
    <col min="14602" max="14602" width="15.44140625" style="1" customWidth="1"/>
    <col min="14603" max="14603" width="19.44140625" style="1" customWidth="1"/>
    <col min="14604" max="14604" width="18.109375" style="1" customWidth="1"/>
    <col min="14605" max="14605" width="15.88671875" style="1" customWidth="1"/>
    <col min="14606" max="14606" width="17.88671875" style="1" customWidth="1"/>
    <col min="14607" max="14607" width="23" style="1" customWidth="1"/>
    <col min="14608" max="14608" width="12.6640625" style="1" customWidth="1"/>
    <col min="14609" max="14609" width="15.88671875" style="1" customWidth="1"/>
    <col min="14610" max="14610" width="3.33203125" style="1" customWidth="1"/>
    <col min="14611" max="14611" width="9.109375" style="1" customWidth="1"/>
    <col min="14612" max="14848" width="8.88671875" style="1"/>
    <col min="14849" max="14849" width="21.88671875" style="1" customWidth="1"/>
    <col min="14850" max="14850" width="15.5546875" style="1" customWidth="1"/>
    <col min="14851" max="14851" width="13.44140625" style="1" customWidth="1"/>
    <col min="14852" max="14852" width="18.5546875" style="1" customWidth="1"/>
    <col min="14853" max="14857" width="13.44140625" style="1" customWidth="1"/>
    <col min="14858" max="14858" width="15.44140625" style="1" customWidth="1"/>
    <col min="14859" max="14859" width="19.44140625" style="1" customWidth="1"/>
    <col min="14860" max="14860" width="18.109375" style="1" customWidth="1"/>
    <col min="14861" max="14861" width="15.88671875" style="1" customWidth="1"/>
    <col min="14862" max="14862" width="17.88671875" style="1" customWidth="1"/>
    <col min="14863" max="14863" width="23" style="1" customWidth="1"/>
    <col min="14864" max="14864" width="12.6640625" style="1" customWidth="1"/>
    <col min="14865" max="14865" width="15.88671875" style="1" customWidth="1"/>
    <col min="14866" max="14866" width="3.33203125" style="1" customWidth="1"/>
    <col min="14867" max="14867" width="9.109375" style="1" customWidth="1"/>
    <col min="14868" max="15104" width="8.88671875" style="1"/>
    <col min="15105" max="15105" width="21.88671875" style="1" customWidth="1"/>
    <col min="15106" max="15106" width="15.5546875" style="1" customWidth="1"/>
    <col min="15107" max="15107" width="13.44140625" style="1" customWidth="1"/>
    <col min="15108" max="15108" width="18.5546875" style="1" customWidth="1"/>
    <col min="15109" max="15113" width="13.44140625" style="1" customWidth="1"/>
    <col min="15114" max="15114" width="15.44140625" style="1" customWidth="1"/>
    <col min="15115" max="15115" width="19.44140625" style="1" customWidth="1"/>
    <col min="15116" max="15116" width="18.109375" style="1" customWidth="1"/>
    <col min="15117" max="15117" width="15.88671875" style="1" customWidth="1"/>
    <col min="15118" max="15118" width="17.88671875" style="1" customWidth="1"/>
    <col min="15119" max="15119" width="23" style="1" customWidth="1"/>
    <col min="15120" max="15120" width="12.6640625" style="1" customWidth="1"/>
    <col min="15121" max="15121" width="15.88671875" style="1" customWidth="1"/>
    <col min="15122" max="15122" width="3.33203125" style="1" customWidth="1"/>
    <col min="15123" max="15123" width="9.109375" style="1" customWidth="1"/>
    <col min="15124" max="15360" width="8.88671875" style="1"/>
    <col min="15361" max="15361" width="21.88671875" style="1" customWidth="1"/>
    <col min="15362" max="15362" width="15.5546875" style="1" customWidth="1"/>
    <col min="15363" max="15363" width="13.44140625" style="1" customWidth="1"/>
    <col min="15364" max="15364" width="18.5546875" style="1" customWidth="1"/>
    <col min="15365" max="15369" width="13.44140625" style="1" customWidth="1"/>
    <col min="15370" max="15370" width="15.44140625" style="1" customWidth="1"/>
    <col min="15371" max="15371" width="19.44140625" style="1" customWidth="1"/>
    <col min="15372" max="15372" width="18.109375" style="1" customWidth="1"/>
    <col min="15373" max="15373" width="15.88671875" style="1" customWidth="1"/>
    <col min="15374" max="15374" width="17.88671875" style="1" customWidth="1"/>
    <col min="15375" max="15375" width="23" style="1" customWidth="1"/>
    <col min="15376" max="15376" width="12.6640625" style="1" customWidth="1"/>
    <col min="15377" max="15377" width="15.88671875" style="1" customWidth="1"/>
    <col min="15378" max="15378" width="3.33203125" style="1" customWidth="1"/>
    <col min="15379" max="15379" width="9.109375" style="1" customWidth="1"/>
    <col min="15380" max="15616" width="8.88671875" style="1"/>
    <col min="15617" max="15617" width="21.88671875" style="1" customWidth="1"/>
    <col min="15618" max="15618" width="15.5546875" style="1" customWidth="1"/>
    <col min="15619" max="15619" width="13.44140625" style="1" customWidth="1"/>
    <col min="15620" max="15620" width="18.5546875" style="1" customWidth="1"/>
    <col min="15621" max="15625" width="13.44140625" style="1" customWidth="1"/>
    <col min="15626" max="15626" width="15.44140625" style="1" customWidth="1"/>
    <col min="15627" max="15627" width="19.44140625" style="1" customWidth="1"/>
    <col min="15628" max="15628" width="18.109375" style="1" customWidth="1"/>
    <col min="15629" max="15629" width="15.88671875" style="1" customWidth="1"/>
    <col min="15630" max="15630" width="17.88671875" style="1" customWidth="1"/>
    <col min="15631" max="15631" width="23" style="1" customWidth="1"/>
    <col min="15632" max="15632" width="12.6640625" style="1" customWidth="1"/>
    <col min="15633" max="15633" width="15.88671875" style="1" customWidth="1"/>
    <col min="15634" max="15634" width="3.33203125" style="1" customWidth="1"/>
    <col min="15635" max="15635" width="9.109375" style="1" customWidth="1"/>
    <col min="15636" max="15872" width="8.88671875" style="1"/>
    <col min="15873" max="15873" width="21.88671875" style="1" customWidth="1"/>
    <col min="15874" max="15874" width="15.5546875" style="1" customWidth="1"/>
    <col min="15875" max="15875" width="13.44140625" style="1" customWidth="1"/>
    <col min="15876" max="15876" width="18.5546875" style="1" customWidth="1"/>
    <col min="15877" max="15881" width="13.44140625" style="1" customWidth="1"/>
    <col min="15882" max="15882" width="15.44140625" style="1" customWidth="1"/>
    <col min="15883" max="15883" width="19.44140625" style="1" customWidth="1"/>
    <col min="15884" max="15884" width="18.109375" style="1" customWidth="1"/>
    <col min="15885" max="15885" width="15.88671875" style="1" customWidth="1"/>
    <col min="15886" max="15886" width="17.88671875" style="1" customWidth="1"/>
    <col min="15887" max="15887" width="23" style="1" customWidth="1"/>
    <col min="15888" max="15888" width="12.6640625" style="1" customWidth="1"/>
    <col min="15889" max="15889" width="15.88671875" style="1" customWidth="1"/>
    <col min="15890" max="15890" width="3.33203125" style="1" customWidth="1"/>
    <col min="15891" max="15891" width="9.109375" style="1" customWidth="1"/>
    <col min="15892" max="16128" width="8.88671875" style="1"/>
    <col min="16129" max="16129" width="21.88671875" style="1" customWidth="1"/>
    <col min="16130" max="16130" width="15.5546875" style="1" customWidth="1"/>
    <col min="16131" max="16131" width="13.44140625" style="1" customWidth="1"/>
    <col min="16132" max="16132" width="18.5546875" style="1" customWidth="1"/>
    <col min="16133" max="16137" width="13.44140625" style="1" customWidth="1"/>
    <col min="16138" max="16138" width="15.44140625" style="1" customWidth="1"/>
    <col min="16139" max="16139" width="19.44140625" style="1" customWidth="1"/>
    <col min="16140" max="16140" width="18.109375" style="1" customWidth="1"/>
    <col min="16141" max="16141" width="15.88671875" style="1" customWidth="1"/>
    <col min="16142" max="16142" width="17.88671875" style="1" customWidth="1"/>
    <col min="16143" max="16143" width="23" style="1" customWidth="1"/>
    <col min="16144" max="16144" width="12.6640625" style="1" customWidth="1"/>
    <col min="16145" max="16145" width="15.88671875" style="1" customWidth="1"/>
    <col min="16146" max="16146" width="3.33203125" style="1" customWidth="1"/>
    <col min="16147" max="16147" width="9.109375" style="1" customWidth="1"/>
    <col min="16148" max="16384" width="8.88671875" style="1"/>
  </cols>
  <sheetData>
    <row r="1" spans="1:18" s="253" customFormat="1" ht="28.2" customHeight="1" thickTop="1" x14ac:dyDescent="0.25">
      <c r="A1" s="573" t="s">
        <v>285</v>
      </c>
      <c r="B1" s="574"/>
      <c r="C1" s="574"/>
      <c r="D1" s="574"/>
      <c r="E1" s="574"/>
      <c r="F1" s="574"/>
      <c r="G1" s="574"/>
      <c r="H1" s="574"/>
      <c r="I1" s="574"/>
      <c r="J1" s="575"/>
      <c r="K1" s="576" t="s">
        <v>285</v>
      </c>
      <c r="L1" s="574"/>
      <c r="M1" s="574"/>
      <c r="N1" s="574"/>
      <c r="O1" s="574"/>
      <c r="P1" s="574"/>
      <c r="Q1" s="577"/>
      <c r="R1" s="252"/>
    </row>
    <row r="2" spans="1:18" ht="28.2" customHeight="1" x14ac:dyDescent="0.25">
      <c r="A2" s="570" t="s">
        <v>41</v>
      </c>
      <c r="B2" s="571"/>
      <c r="C2" s="571"/>
      <c r="D2" s="571"/>
      <c r="E2" s="571"/>
      <c r="F2" s="571"/>
      <c r="G2" s="571"/>
      <c r="H2" s="571"/>
      <c r="I2" s="571"/>
      <c r="J2" s="572"/>
      <c r="K2" s="578" t="s">
        <v>41</v>
      </c>
      <c r="L2" s="571"/>
      <c r="M2" s="571"/>
      <c r="N2" s="571"/>
      <c r="O2" s="571"/>
      <c r="P2" s="571"/>
      <c r="Q2" s="579"/>
      <c r="R2" s="254"/>
    </row>
    <row r="3" spans="1:18" s="264" customFormat="1" ht="18.75" customHeight="1" x14ac:dyDescent="0.25">
      <c r="A3" s="255"/>
      <c r="B3" s="256"/>
      <c r="C3" s="256"/>
      <c r="D3" s="256" t="s">
        <v>3</v>
      </c>
      <c r="E3" s="256"/>
      <c r="F3" s="256" t="s">
        <v>42</v>
      </c>
      <c r="G3" s="256"/>
      <c r="H3" s="257"/>
      <c r="I3" s="258"/>
      <c r="J3" s="259"/>
      <c r="K3" s="260"/>
      <c r="L3" s="261" t="s">
        <v>286</v>
      </c>
      <c r="M3" s="257" t="s">
        <v>62</v>
      </c>
      <c r="N3" s="261" t="s">
        <v>286</v>
      </c>
      <c r="O3" s="256" t="s">
        <v>62</v>
      </c>
      <c r="P3" s="261" t="s">
        <v>286</v>
      </c>
      <c r="Q3" s="262" t="s">
        <v>62</v>
      </c>
      <c r="R3" s="263"/>
    </row>
    <row r="4" spans="1:18" s="264" customFormat="1" ht="18.75" customHeight="1" x14ac:dyDescent="0.25">
      <c r="A4" s="265" t="s">
        <v>43</v>
      </c>
      <c r="B4" s="266" t="s">
        <v>42</v>
      </c>
      <c r="C4" s="266" t="s">
        <v>44</v>
      </c>
      <c r="D4" s="266" t="s">
        <v>10</v>
      </c>
      <c r="E4" s="266" t="s">
        <v>44</v>
      </c>
      <c r="F4" s="266" t="s">
        <v>119</v>
      </c>
      <c r="G4" s="266" t="s">
        <v>11</v>
      </c>
      <c r="H4" s="267" t="s">
        <v>44</v>
      </c>
      <c r="I4" s="268" t="s">
        <v>12</v>
      </c>
      <c r="J4" s="269" t="s">
        <v>44</v>
      </c>
      <c r="K4" s="270" t="s">
        <v>43</v>
      </c>
      <c r="L4" s="266" t="s">
        <v>42</v>
      </c>
      <c r="M4" s="271" t="s">
        <v>287</v>
      </c>
      <c r="N4" s="266" t="s">
        <v>11</v>
      </c>
      <c r="O4" s="271" t="s">
        <v>287</v>
      </c>
      <c r="P4" s="266" t="s">
        <v>12</v>
      </c>
      <c r="Q4" s="272" t="s">
        <v>287</v>
      </c>
      <c r="R4" s="263"/>
    </row>
    <row r="5" spans="1:18" ht="18.75" customHeight="1" x14ac:dyDescent="0.25">
      <c r="A5" s="83"/>
      <c r="B5" s="273"/>
      <c r="C5" s="274"/>
      <c r="D5" s="273"/>
      <c r="E5" s="274"/>
      <c r="F5" s="274"/>
      <c r="G5" s="273"/>
      <c r="H5" s="274"/>
      <c r="I5" s="273"/>
      <c r="J5" s="275"/>
      <c r="K5" s="276"/>
      <c r="L5" s="84"/>
      <c r="M5" s="277"/>
      <c r="N5" s="277"/>
      <c r="O5" s="277"/>
      <c r="P5" s="277"/>
      <c r="Q5" s="278"/>
      <c r="R5" s="254"/>
    </row>
    <row r="6" spans="1:18" ht="18.75" customHeight="1" x14ac:dyDescent="0.25">
      <c r="A6" s="83" t="s">
        <v>26</v>
      </c>
      <c r="B6" s="84">
        <v>124284</v>
      </c>
      <c r="C6" s="279">
        <v>4.5462742637873551E-3</v>
      </c>
      <c r="D6" s="84">
        <v>641609.4</v>
      </c>
      <c r="E6" s="279">
        <v>1.7295556990157623E-2</v>
      </c>
      <c r="F6" s="280">
        <v>0.19370663833790464</v>
      </c>
      <c r="G6" s="84">
        <v>3792.1536059612586</v>
      </c>
      <c r="H6" s="279">
        <v>4.5685601728231327E-3</v>
      </c>
      <c r="I6" s="84">
        <v>1093.1248136623353</v>
      </c>
      <c r="J6" s="279">
        <v>5.2400654509744803E-3</v>
      </c>
      <c r="K6" s="276" t="s">
        <v>26</v>
      </c>
      <c r="L6" s="84">
        <v>235557</v>
      </c>
      <c r="M6" s="279">
        <v>-0.47238248067346755</v>
      </c>
      <c r="N6" s="84">
        <v>6715</v>
      </c>
      <c r="O6" s="544">
        <v>-0.43527124259698313</v>
      </c>
      <c r="P6" s="84">
        <v>1792</v>
      </c>
      <c r="Q6" s="281">
        <v>-0.38999731380450042</v>
      </c>
      <c r="R6" s="254"/>
    </row>
    <row r="7" spans="1:18" ht="18.75" customHeight="1" x14ac:dyDescent="0.25">
      <c r="A7" s="83" t="s">
        <v>106</v>
      </c>
      <c r="B7" s="84">
        <v>736</v>
      </c>
      <c r="C7" s="279">
        <v>2.6922675953038952E-5</v>
      </c>
      <c r="D7" s="84">
        <v>2163.3000000000002</v>
      </c>
      <c r="E7" s="279">
        <v>5.8315040952966062E-5</v>
      </c>
      <c r="F7" s="280">
        <v>0.34022095872047331</v>
      </c>
      <c r="G7" s="84">
        <v>0</v>
      </c>
      <c r="H7" s="279">
        <v>0</v>
      </c>
      <c r="I7" s="84">
        <v>2</v>
      </c>
      <c r="J7" s="279">
        <v>9.5873140660278315E-6</v>
      </c>
      <c r="K7" s="276" t="s">
        <v>106</v>
      </c>
      <c r="L7" s="84">
        <v>5820</v>
      </c>
      <c r="M7" s="279">
        <v>-0.87353951890034365</v>
      </c>
      <c r="N7" s="84">
        <v>1</v>
      </c>
      <c r="O7" s="544">
        <v>-1</v>
      </c>
      <c r="P7" s="84">
        <v>0</v>
      </c>
      <c r="Q7" s="281">
        <v>0</v>
      </c>
      <c r="R7" s="254"/>
    </row>
    <row r="8" spans="1:18" ht="18.75" customHeight="1" x14ac:dyDescent="0.25">
      <c r="A8" s="83" t="s">
        <v>22</v>
      </c>
      <c r="B8" s="84">
        <v>542215</v>
      </c>
      <c r="C8" s="279">
        <v>1.9834074377550293E-2</v>
      </c>
      <c r="D8" s="84">
        <v>1240116.8000000003</v>
      </c>
      <c r="E8" s="279">
        <v>3.3429234030629702E-2</v>
      </c>
      <c r="F8" s="280">
        <v>0.43722897714150788</v>
      </c>
      <c r="G8" s="84">
        <v>31421.83200908278</v>
      </c>
      <c r="H8" s="279">
        <v>3.7855146492001363E-2</v>
      </c>
      <c r="I8" s="84">
        <v>2892.2570538392101</v>
      </c>
      <c r="J8" s="279">
        <v>1.3864488367420437E-2</v>
      </c>
      <c r="K8" s="276" t="s">
        <v>22</v>
      </c>
      <c r="L8" s="84">
        <v>808885</v>
      </c>
      <c r="M8" s="279">
        <v>-0.3296760355303906</v>
      </c>
      <c r="N8" s="84">
        <v>34665</v>
      </c>
      <c r="O8" s="544">
        <v>-9.3557420767841348E-2</v>
      </c>
      <c r="P8" s="84">
        <v>3617</v>
      </c>
      <c r="Q8" s="281">
        <v>-0.20037128729908482</v>
      </c>
      <c r="R8" s="254"/>
    </row>
    <row r="9" spans="1:18" ht="18.75" customHeight="1" x14ac:dyDescent="0.25">
      <c r="A9" s="83" t="s">
        <v>103</v>
      </c>
      <c r="B9" s="84">
        <v>839</v>
      </c>
      <c r="C9" s="279">
        <v>3.0690387397553916E-5</v>
      </c>
      <c r="D9" s="84">
        <v>7489.7</v>
      </c>
      <c r="E9" s="279">
        <v>2.018962521265797E-4</v>
      </c>
      <c r="F9" s="280">
        <v>0.11202050816454598</v>
      </c>
      <c r="G9" s="84">
        <v>11</v>
      </c>
      <c r="H9" s="279">
        <v>1.3252143009728035E-5</v>
      </c>
      <c r="I9" s="84">
        <v>3</v>
      </c>
      <c r="J9" s="279">
        <v>1.4380971099041747E-5</v>
      </c>
      <c r="K9" s="276" t="s">
        <v>103</v>
      </c>
      <c r="L9" s="84">
        <v>3223</v>
      </c>
      <c r="M9" s="279">
        <v>-0.73968352466645981</v>
      </c>
      <c r="N9" s="84">
        <v>8</v>
      </c>
      <c r="O9" s="544">
        <v>0.375</v>
      </c>
      <c r="P9" s="84">
        <v>3</v>
      </c>
      <c r="Q9" s="281">
        <v>0</v>
      </c>
      <c r="R9" s="254"/>
    </row>
    <row r="10" spans="1:18" ht="18.75" customHeight="1" x14ac:dyDescent="0.25">
      <c r="A10" s="83" t="s">
        <v>33</v>
      </c>
      <c r="B10" s="84">
        <v>144</v>
      </c>
      <c r="C10" s="279">
        <v>5.2674800777684906E-6</v>
      </c>
      <c r="D10" s="84">
        <v>4253.8999999999996</v>
      </c>
      <c r="E10" s="279">
        <v>1.1467034286036255E-4</v>
      </c>
      <c r="F10" s="280">
        <v>3.3851289405016576E-2</v>
      </c>
      <c r="G10" s="84">
        <v>2</v>
      </c>
      <c r="H10" s="279">
        <v>2.4094805472232794E-6</v>
      </c>
      <c r="I10" s="84">
        <v>1</v>
      </c>
      <c r="J10" s="279">
        <v>4.7936570330139157E-6</v>
      </c>
      <c r="K10" s="276" t="s">
        <v>33</v>
      </c>
      <c r="L10" s="84">
        <v>1970</v>
      </c>
      <c r="M10" s="279">
        <v>-0.92690355329949237</v>
      </c>
      <c r="N10" s="84">
        <v>64</v>
      </c>
      <c r="O10" s="544">
        <v>-0.96875</v>
      </c>
      <c r="P10" s="84">
        <v>0</v>
      </c>
      <c r="Q10" s="281">
        <v>0</v>
      </c>
      <c r="R10" s="254"/>
    </row>
    <row r="11" spans="1:18" ht="18.75" customHeight="1" x14ac:dyDescent="0.25">
      <c r="A11" s="83" t="s">
        <v>104</v>
      </c>
      <c r="B11" s="84">
        <v>46553</v>
      </c>
      <c r="C11" s="279">
        <v>1.702895833752476E-3</v>
      </c>
      <c r="D11" s="84">
        <v>101101.8</v>
      </c>
      <c r="E11" s="279">
        <v>2.7253527515455943E-3</v>
      </c>
      <c r="F11" s="280">
        <v>0.46045668820930979</v>
      </c>
      <c r="G11" s="84">
        <v>2026</v>
      </c>
      <c r="H11" s="279">
        <v>2.4408037943371816E-3</v>
      </c>
      <c r="I11" s="84">
        <v>421</v>
      </c>
      <c r="J11" s="279">
        <v>2.0181296108988584E-3</v>
      </c>
      <c r="K11" s="276" t="s">
        <v>161</v>
      </c>
      <c r="L11" s="84">
        <v>66547</v>
      </c>
      <c r="M11" s="279">
        <v>-0.30044930650517676</v>
      </c>
      <c r="N11" s="84">
        <v>1995</v>
      </c>
      <c r="O11" s="544">
        <v>1.5538847117794408E-2</v>
      </c>
      <c r="P11" s="84">
        <v>673</v>
      </c>
      <c r="Q11" s="281">
        <v>-0.37444279346210996</v>
      </c>
      <c r="R11" s="254"/>
    </row>
    <row r="12" spans="1:18" ht="18.75" customHeight="1" x14ac:dyDescent="0.25">
      <c r="A12" s="83" t="s">
        <v>25</v>
      </c>
      <c r="B12" s="84">
        <v>108181</v>
      </c>
      <c r="C12" s="279">
        <v>3.9572309881463407E-3</v>
      </c>
      <c r="D12" s="84">
        <v>630256.50000000012</v>
      </c>
      <c r="E12" s="279">
        <v>1.6989522307758083E-2</v>
      </c>
      <c r="F12" s="280">
        <v>0.17164598857766636</v>
      </c>
      <c r="G12" s="84">
        <v>7625.8052452064348</v>
      </c>
      <c r="H12" s="279">
        <v>9.1871146976190768E-3</v>
      </c>
      <c r="I12" s="84">
        <v>620</v>
      </c>
      <c r="J12" s="279">
        <v>2.9720673604686277E-3</v>
      </c>
      <c r="K12" s="276" t="s">
        <v>25</v>
      </c>
      <c r="L12" s="84">
        <v>190401</v>
      </c>
      <c r="M12" s="279">
        <v>-0.43182546310155934</v>
      </c>
      <c r="N12" s="84">
        <v>9345</v>
      </c>
      <c r="O12" s="544">
        <v>-0.18396947616838577</v>
      </c>
      <c r="P12" s="84">
        <v>1118</v>
      </c>
      <c r="Q12" s="281">
        <v>-0.445438282647585</v>
      </c>
      <c r="R12" s="254"/>
    </row>
    <row r="13" spans="1:18" ht="18.75" customHeight="1" x14ac:dyDescent="0.25">
      <c r="A13" s="83" t="s">
        <v>17</v>
      </c>
      <c r="B13" s="84">
        <v>1154957</v>
      </c>
      <c r="C13" s="279">
        <v>4.224800686235599E-2</v>
      </c>
      <c r="D13" s="84">
        <v>1701116.1999999993</v>
      </c>
      <c r="E13" s="279">
        <v>4.5856173840315241E-2</v>
      </c>
      <c r="F13" s="280">
        <v>0.6789406861212659</v>
      </c>
      <c r="G13" s="84">
        <v>43402.950047653707</v>
      </c>
      <c r="H13" s="279">
        <v>5.2289281915962653E-2</v>
      </c>
      <c r="I13" s="84">
        <v>14884.890980982866</v>
      </c>
      <c r="J13" s="279">
        <v>7.1353062336633924E-2</v>
      </c>
      <c r="K13" s="276" t="s">
        <v>17</v>
      </c>
      <c r="L13" s="84">
        <v>1951151</v>
      </c>
      <c r="M13" s="279">
        <v>-0.40806375313853205</v>
      </c>
      <c r="N13" s="84">
        <v>52246</v>
      </c>
      <c r="O13" s="544">
        <v>-0.1692579327096102</v>
      </c>
      <c r="P13" s="84">
        <v>17815</v>
      </c>
      <c r="Q13" s="281">
        <v>-0.16447426432877543</v>
      </c>
      <c r="R13" s="254"/>
    </row>
    <row r="14" spans="1:18" ht="18.75" customHeight="1" x14ac:dyDescent="0.25">
      <c r="A14" s="83" t="s">
        <v>27</v>
      </c>
      <c r="B14" s="84">
        <v>36703</v>
      </c>
      <c r="C14" s="279">
        <v>1.3425855645440063E-3</v>
      </c>
      <c r="D14" s="84">
        <v>117929.9</v>
      </c>
      <c r="E14" s="279">
        <v>3.1789797753798326E-3</v>
      </c>
      <c r="F14" s="280">
        <v>0.31122726297571696</v>
      </c>
      <c r="G14" s="84">
        <v>1139.0305187191386</v>
      </c>
      <c r="H14" s="279">
        <v>1.3722359387737029E-3</v>
      </c>
      <c r="I14" s="84">
        <v>418.01525935956931</v>
      </c>
      <c r="J14" s="279">
        <v>2.0038217879361354E-3</v>
      </c>
      <c r="K14" s="276" t="s">
        <v>27</v>
      </c>
      <c r="L14" s="84">
        <v>73270</v>
      </c>
      <c r="M14" s="279">
        <v>-0.49907192575406034</v>
      </c>
      <c r="N14" s="84">
        <v>2290</v>
      </c>
      <c r="O14" s="544">
        <v>-0.50260676038465557</v>
      </c>
      <c r="P14" s="84">
        <v>783</v>
      </c>
      <c r="Q14" s="281">
        <v>-0.46613632265699956</v>
      </c>
      <c r="R14" s="254"/>
    </row>
    <row r="15" spans="1:18" ht="18" customHeight="1" x14ac:dyDescent="0.25">
      <c r="A15" s="83" t="s">
        <v>21</v>
      </c>
      <c r="B15" s="84">
        <v>18672</v>
      </c>
      <c r="C15" s="279">
        <v>6.8301658341731429E-4</v>
      </c>
      <c r="D15" s="84">
        <v>38555.300000000003</v>
      </c>
      <c r="E15" s="279">
        <v>1.0393167376017622E-3</v>
      </c>
      <c r="F15" s="280">
        <v>0.48429139443863745</v>
      </c>
      <c r="G15" s="84">
        <v>612</v>
      </c>
      <c r="H15" s="279">
        <v>7.373010474503234E-4</v>
      </c>
      <c r="I15" s="84">
        <v>302</v>
      </c>
      <c r="J15" s="279">
        <v>1.4476844239702026E-3</v>
      </c>
      <c r="K15" s="276" t="s">
        <v>21</v>
      </c>
      <c r="L15" s="84">
        <v>30463</v>
      </c>
      <c r="M15" s="279">
        <v>-0.38705971178150544</v>
      </c>
      <c r="N15" s="84">
        <v>858</v>
      </c>
      <c r="O15" s="544">
        <v>-0.28671328671328666</v>
      </c>
      <c r="P15" s="84">
        <v>265</v>
      </c>
      <c r="Q15" s="281">
        <v>0.13962264150943393</v>
      </c>
      <c r="R15" s="254"/>
    </row>
    <row r="16" spans="1:18" ht="18.75" customHeight="1" x14ac:dyDescent="0.25">
      <c r="A16" s="83" t="s">
        <v>100</v>
      </c>
      <c r="B16" s="84">
        <v>3058284</v>
      </c>
      <c r="C16" s="279">
        <v>0.11187118084832035</v>
      </c>
      <c r="D16" s="84">
        <v>3422452.3000000007</v>
      </c>
      <c r="E16" s="279">
        <v>9.2257405830940192E-2</v>
      </c>
      <c r="F16" s="280">
        <v>0.8935943387728148</v>
      </c>
      <c r="G16" s="84">
        <v>103906.93256060599</v>
      </c>
      <c r="H16" s="279">
        <v>0.12518086636321063</v>
      </c>
      <c r="I16" s="84">
        <v>21200.117789714772</v>
      </c>
      <c r="J16" s="279">
        <v>0.10162609374338966</v>
      </c>
      <c r="K16" s="276" t="s">
        <v>100</v>
      </c>
      <c r="L16" s="84">
        <v>5233232</v>
      </c>
      <c r="M16" s="279">
        <v>-0.41560320658438232</v>
      </c>
      <c r="N16" s="84">
        <v>120562</v>
      </c>
      <c r="O16" s="544">
        <v>-0.13814524841487374</v>
      </c>
      <c r="P16" s="84">
        <v>25347</v>
      </c>
      <c r="Q16" s="281">
        <v>-0.16360445852705363</v>
      </c>
      <c r="R16" s="254"/>
    </row>
    <row r="17" spans="1:18" ht="18.75" customHeight="1" x14ac:dyDescent="0.25">
      <c r="A17" s="83" t="s">
        <v>20</v>
      </c>
      <c r="B17" s="84">
        <v>9886</v>
      </c>
      <c r="C17" s="279">
        <v>3.616271392279118E-4</v>
      </c>
      <c r="D17" s="84">
        <v>150173.19999999998</v>
      </c>
      <c r="E17" s="279">
        <v>4.0481469551324183E-3</v>
      </c>
      <c r="F17" s="280">
        <v>6.5830654204611747E-2</v>
      </c>
      <c r="G17" s="84">
        <v>498.00358151588387</v>
      </c>
      <c r="H17" s="279">
        <v>5.9996497105502234E-4</v>
      </c>
      <c r="I17" s="84">
        <v>44.00358151588388</v>
      </c>
      <c r="J17" s="279">
        <v>2.1093807801141791E-4</v>
      </c>
      <c r="K17" s="276" t="s">
        <v>20</v>
      </c>
      <c r="L17" s="84">
        <v>22032</v>
      </c>
      <c r="M17" s="279">
        <v>-0.55128903413217145</v>
      </c>
      <c r="N17" s="84">
        <v>877</v>
      </c>
      <c r="O17" s="544">
        <v>-0.43215099028975612</v>
      </c>
      <c r="P17" s="84">
        <v>54</v>
      </c>
      <c r="Q17" s="281">
        <v>-0.18511886081696516</v>
      </c>
      <c r="R17" s="254"/>
    </row>
    <row r="18" spans="1:18" ht="18.75" customHeight="1" x14ac:dyDescent="0.25">
      <c r="A18" s="83" t="s">
        <v>23</v>
      </c>
      <c r="B18" s="84">
        <v>120192</v>
      </c>
      <c r="C18" s="279">
        <v>4.3965900382441003E-3</v>
      </c>
      <c r="D18" s="84">
        <v>303023.50000000006</v>
      </c>
      <c r="E18" s="279">
        <v>8.1684592114875942E-3</v>
      </c>
      <c r="F18" s="280">
        <v>0.39664250462422873</v>
      </c>
      <c r="G18" s="84">
        <v>6377.5039120715355</v>
      </c>
      <c r="H18" s="279">
        <v>7.6832358079883638E-3</v>
      </c>
      <c r="I18" s="84">
        <v>1249</v>
      </c>
      <c r="J18" s="279">
        <v>5.9872776342343812E-3</v>
      </c>
      <c r="K18" s="276" t="s">
        <v>23</v>
      </c>
      <c r="L18" s="84">
        <v>218174</v>
      </c>
      <c r="M18" s="279">
        <v>-0.44910025942596277</v>
      </c>
      <c r="N18" s="84">
        <v>9271</v>
      </c>
      <c r="O18" s="544">
        <v>-0.31210183237282541</v>
      </c>
      <c r="P18" s="84">
        <v>2057</v>
      </c>
      <c r="Q18" s="281">
        <v>-0.39280505590666015</v>
      </c>
      <c r="R18" s="254"/>
    </row>
    <row r="19" spans="1:18" ht="18.75" customHeight="1" x14ac:dyDescent="0.25">
      <c r="A19" s="83" t="s">
        <v>101</v>
      </c>
      <c r="B19" s="84">
        <v>18146039</v>
      </c>
      <c r="C19" s="279">
        <v>0.66377707585354206</v>
      </c>
      <c r="D19" s="84">
        <v>21480270.400000002</v>
      </c>
      <c r="E19" s="279">
        <v>0.57903335092533847</v>
      </c>
      <c r="F19" s="280">
        <v>0.84477702850519043</v>
      </c>
      <c r="G19" s="84">
        <v>530497.3409206717</v>
      </c>
      <c r="H19" s="279">
        <v>0.63911151165101732</v>
      </c>
      <c r="I19" s="84">
        <v>149945.9025588826</v>
      </c>
      <c r="J19" s="279">
        <v>0.7187892303730069</v>
      </c>
      <c r="K19" s="276" t="s">
        <v>101</v>
      </c>
      <c r="L19" s="84">
        <v>34694099</v>
      </c>
      <c r="M19" s="279">
        <v>-0.47697044964332402</v>
      </c>
      <c r="N19" s="84">
        <v>684602</v>
      </c>
      <c r="O19" s="544">
        <v>-0.22510109389006794</v>
      </c>
      <c r="P19" s="84">
        <v>196327</v>
      </c>
      <c r="Q19" s="281">
        <v>-0.23624411029108272</v>
      </c>
      <c r="R19" s="254"/>
    </row>
    <row r="20" spans="1:18" ht="18.75" customHeight="1" x14ac:dyDescent="0.25">
      <c r="A20" s="83" t="s">
        <v>15</v>
      </c>
      <c r="B20" s="84">
        <v>646306</v>
      </c>
      <c r="C20" s="279">
        <v>2.3641694299598903E-2</v>
      </c>
      <c r="D20" s="84">
        <v>1733393.0000000002</v>
      </c>
      <c r="E20" s="279">
        <v>4.6726244063507005E-2</v>
      </c>
      <c r="F20" s="280">
        <v>0.37285601130268781</v>
      </c>
      <c r="G20" s="84">
        <v>25507.101422358701</v>
      </c>
      <c r="H20" s="279">
        <v>3.0729432346612264E-2</v>
      </c>
      <c r="I20" s="84">
        <v>3990.8667938837643</v>
      </c>
      <c r="J20" s="279">
        <v>1.9130846674322605E-2</v>
      </c>
      <c r="K20" s="276" t="s">
        <v>15</v>
      </c>
      <c r="L20" s="84">
        <v>1501663</v>
      </c>
      <c r="M20" s="279">
        <v>-0.56960649626447479</v>
      </c>
      <c r="N20" s="84">
        <v>58427</v>
      </c>
      <c r="O20" s="544">
        <v>-0.56343640059632194</v>
      </c>
      <c r="P20" s="84">
        <v>8553</v>
      </c>
      <c r="Q20" s="281">
        <v>-0.53339567474760152</v>
      </c>
      <c r="R20" s="254"/>
    </row>
    <row r="21" spans="1:18" ht="18.75" customHeight="1" x14ac:dyDescent="0.25">
      <c r="A21" s="83" t="s">
        <v>261</v>
      </c>
      <c r="B21" s="84">
        <v>2259</v>
      </c>
      <c r="C21" s="279">
        <v>8.2633593719993193E-5</v>
      </c>
      <c r="D21" s="84">
        <v>22396</v>
      </c>
      <c r="E21" s="279">
        <v>6.0371823472594088E-4</v>
      </c>
      <c r="F21" s="280">
        <v>0.10086622611180568</v>
      </c>
      <c r="G21" s="84">
        <v>171.07314578005116</v>
      </c>
      <c r="H21" s="279">
        <v>2.0609870845466274E-4</v>
      </c>
      <c r="I21" s="84">
        <v>17</v>
      </c>
      <c r="J21" s="279">
        <v>8.1492169561236578E-5</v>
      </c>
      <c r="K21" s="276" t="s">
        <v>261</v>
      </c>
      <c r="L21" s="84">
        <v>1365</v>
      </c>
      <c r="M21" s="279">
        <v>0.65494505494505484</v>
      </c>
      <c r="N21" s="84">
        <v>69</v>
      </c>
      <c r="O21" s="544">
        <v>1.4793209533340748</v>
      </c>
      <c r="P21" s="84">
        <v>14</v>
      </c>
      <c r="Q21" s="281">
        <v>0.21428571428571419</v>
      </c>
      <c r="R21" s="254"/>
    </row>
    <row r="22" spans="1:18" ht="18.75" customHeight="1" x14ac:dyDescent="0.25">
      <c r="A22" s="83" t="s">
        <v>24</v>
      </c>
      <c r="B22" s="84">
        <v>17601</v>
      </c>
      <c r="C22" s="279">
        <v>6.438397003389111E-4</v>
      </c>
      <c r="D22" s="84">
        <v>77919.400000000009</v>
      </c>
      <c r="E22" s="279">
        <v>2.100435909041993E-3</v>
      </c>
      <c r="F22" s="280">
        <v>0.22588726299227146</v>
      </c>
      <c r="G22" s="84">
        <v>1562</v>
      </c>
      <c r="H22" s="279">
        <v>1.8818043073813811E-3</v>
      </c>
      <c r="I22" s="84">
        <v>251</v>
      </c>
      <c r="J22" s="279">
        <v>1.2032079152864928E-3</v>
      </c>
      <c r="K22" s="276" t="s">
        <v>24</v>
      </c>
      <c r="L22" s="84">
        <v>21759</v>
      </c>
      <c r="M22" s="279">
        <v>-0.19109334068661243</v>
      </c>
      <c r="N22" s="84">
        <v>1518</v>
      </c>
      <c r="O22" s="544">
        <v>2.8985507246376718E-2</v>
      </c>
      <c r="P22" s="84">
        <v>468</v>
      </c>
      <c r="Q22" s="281">
        <v>-0.46367521367521369</v>
      </c>
      <c r="R22" s="254"/>
    </row>
    <row r="23" spans="1:18" ht="18.75" customHeight="1" x14ac:dyDescent="0.25">
      <c r="A23" s="83" t="s">
        <v>78</v>
      </c>
      <c r="B23" s="84">
        <v>2954</v>
      </c>
      <c r="C23" s="279">
        <v>1.0805650103977862E-4</v>
      </c>
      <c r="D23" s="84">
        <v>5652.9000000000005</v>
      </c>
      <c r="E23" s="279">
        <v>1.5238251514030501E-4</v>
      </c>
      <c r="F23" s="280">
        <v>0.52256363990164334</v>
      </c>
      <c r="G23" s="84">
        <v>22</v>
      </c>
      <c r="H23" s="279">
        <v>2.650428601945607E-5</v>
      </c>
      <c r="I23" s="84">
        <v>2</v>
      </c>
      <c r="J23" s="279">
        <v>9.5873140660278315E-6</v>
      </c>
      <c r="K23" s="276" t="s">
        <v>78</v>
      </c>
      <c r="L23" s="84">
        <v>11175</v>
      </c>
      <c r="M23" s="279">
        <v>-0.73565995525727068</v>
      </c>
      <c r="N23" s="84">
        <v>31</v>
      </c>
      <c r="O23" s="544">
        <v>-0.29032258064516125</v>
      </c>
      <c r="P23" s="84">
        <v>7</v>
      </c>
      <c r="Q23" s="281">
        <v>-0.7142857142857143</v>
      </c>
      <c r="R23" s="254"/>
    </row>
    <row r="24" spans="1:18" ht="18.75" customHeight="1" x14ac:dyDescent="0.25">
      <c r="A24" s="83" t="s">
        <v>102</v>
      </c>
      <c r="B24" s="84">
        <v>3223523</v>
      </c>
      <c r="C24" s="279">
        <v>0.11791557765783693</v>
      </c>
      <c r="D24" s="84">
        <v>4913686.5999999987</v>
      </c>
      <c r="E24" s="279">
        <v>0.13245589391625778</v>
      </c>
      <c r="F24" s="280">
        <v>0.65602942605252867</v>
      </c>
      <c r="G24" s="84">
        <v>68258.52533932979</v>
      </c>
      <c r="H24" s="279">
        <v>8.2233794493631204E-2</v>
      </c>
      <c r="I24" s="84">
        <v>10851.659550254593</v>
      </c>
      <c r="J24" s="279">
        <v>5.2019134122950561E-2</v>
      </c>
      <c r="K24" s="276" t="s">
        <v>102</v>
      </c>
      <c r="L24" s="84">
        <v>7328712</v>
      </c>
      <c r="M24" s="279">
        <v>-0.56015149728901892</v>
      </c>
      <c r="N24" s="84">
        <v>131360</v>
      </c>
      <c r="O24" s="544">
        <v>-0.48037054400632007</v>
      </c>
      <c r="P24" s="84">
        <v>19769</v>
      </c>
      <c r="Q24" s="281">
        <v>-0.45107696139134035</v>
      </c>
      <c r="R24" s="254"/>
    </row>
    <row r="25" spans="1:18" ht="18.75" customHeight="1" x14ac:dyDescent="0.25">
      <c r="A25" s="83" t="s">
        <v>28</v>
      </c>
      <c r="B25" s="84">
        <v>69860</v>
      </c>
      <c r="C25" s="279">
        <v>2.5554594321729636E-3</v>
      </c>
      <c r="D25" s="84">
        <v>173683.4</v>
      </c>
      <c r="E25" s="279">
        <v>4.6819001450794547E-3</v>
      </c>
      <c r="F25" s="280">
        <v>0.40222611947946668</v>
      </c>
      <c r="G25" s="84">
        <v>3109.1767690572628</v>
      </c>
      <c r="H25" s="279">
        <v>3.7457504714610004E-3</v>
      </c>
      <c r="I25" s="84">
        <v>385.16161790441953</v>
      </c>
      <c r="J25" s="279">
        <v>1.8463326985145394E-3</v>
      </c>
      <c r="K25" s="276" t="s">
        <v>28</v>
      </c>
      <c r="L25" s="84">
        <v>118590</v>
      </c>
      <c r="M25" s="279">
        <v>-0.41091154397504004</v>
      </c>
      <c r="N25" s="84">
        <v>4933</v>
      </c>
      <c r="O25" s="544">
        <v>-0.36971887916941759</v>
      </c>
      <c r="P25" s="84">
        <v>778</v>
      </c>
      <c r="Q25" s="281">
        <v>-0.50493365307915228</v>
      </c>
      <c r="R25" s="254"/>
    </row>
    <row r="26" spans="1:18" ht="18.75" customHeight="1" x14ac:dyDescent="0.25">
      <c r="A26" s="83" t="s">
        <v>260</v>
      </c>
      <c r="B26" s="84">
        <v>2176</v>
      </c>
      <c r="C26" s="279">
        <v>7.9597476730723857E-5</v>
      </c>
      <c r="D26" s="84">
        <v>5643.9000000000005</v>
      </c>
      <c r="E26" s="279">
        <v>1.5213990645515887E-4</v>
      </c>
      <c r="F26" s="280">
        <v>0.38554899980509927</v>
      </c>
      <c r="G26" s="84">
        <v>111</v>
      </c>
      <c r="H26" s="279">
        <v>1.3372617037089198E-4</v>
      </c>
      <c r="I26" s="84">
        <v>27</v>
      </c>
      <c r="J26" s="279">
        <v>1.2942873989137574E-4</v>
      </c>
      <c r="K26" s="276" t="s">
        <v>260</v>
      </c>
      <c r="L26" s="84">
        <v>1511</v>
      </c>
      <c r="M26" s="279">
        <v>0.44010589013898072</v>
      </c>
      <c r="N26" s="84">
        <v>79</v>
      </c>
      <c r="O26" s="544">
        <v>0.40506329113924044</v>
      </c>
      <c r="P26" s="84">
        <v>34</v>
      </c>
      <c r="Q26" s="281">
        <v>-0.20588235294117652</v>
      </c>
      <c r="R26" s="254"/>
    </row>
    <row r="27" spans="1:18" ht="18.75" customHeight="1" x14ac:dyDescent="0.25">
      <c r="A27" s="83" t="s">
        <v>121</v>
      </c>
      <c r="B27" s="84">
        <v>5186</v>
      </c>
      <c r="C27" s="279">
        <v>1.8970244224519021E-4</v>
      </c>
      <c r="D27" s="84">
        <v>323888.40000000002</v>
      </c>
      <c r="E27" s="279">
        <v>8.7309043175660579E-3</v>
      </c>
      <c r="F27" s="280">
        <v>1.6011687976475848E-2</v>
      </c>
      <c r="G27" s="84">
        <v>1</v>
      </c>
      <c r="H27" s="279">
        <v>1.2047402736116397E-6</v>
      </c>
      <c r="I27" s="84">
        <v>8</v>
      </c>
      <c r="J27" s="279">
        <v>3.8349256264111326E-5</v>
      </c>
      <c r="K27" s="276" t="s">
        <v>121</v>
      </c>
      <c r="L27" s="84">
        <v>8918</v>
      </c>
      <c r="M27" s="279">
        <v>-0.41847947970396948</v>
      </c>
      <c r="N27" s="84">
        <v>8</v>
      </c>
      <c r="O27" s="545">
        <v>-0.875</v>
      </c>
      <c r="P27" s="84">
        <v>7</v>
      </c>
      <c r="Q27" s="281">
        <v>0.14285714285714279</v>
      </c>
      <c r="R27" s="254"/>
    </row>
    <row r="28" spans="1:18" s="264" customFormat="1" ht="18.75" customHeight="1" x14ac:dyDescent="0.25">
      <c r="A28" s="282" t="s">
        <v>16</v>
      </c>
      <c r="B28" s="258">
        <v>27337550</v>
      </c>
      <c r="C28" s="258"/>
      <c r="D28" s="258">
        <v>37096775.799999997</v>
      </c>
      <c r="E28" s="258"/>
      <c r="F28" s="283">
        <v>0.73692522895749879</v>
      </c>
      <c r="G28" s="258">
        <v>830054.4290780141</v>
      </c>
      <c r="H28" s="258"/>
      <c r="I28" s="258">
        <v>208609</v>
      </c>
      <c r="J28" s="284"/>
      <c r="K28" s="285" t="s">
        <v>16</v>
      </c>
      <c r="L28" s="258">
        <v>52528517</v>
      </c>
      <c r="M28" s="257">
        <v>-0.47956745095240361</v>
      </c>
      <c r="N28" s="258">
        <v>1119924</v>
      </c>
      <c r="O28" s="257">
        <v>-0.25882968033722453</v>
      </c>
      <c r="P28" s="258">
        <v>279481</v>
      </c>
      <c r="Q28" s="286">
        <v>-0.25358432236896244</v>
      </c>
      <c r="R28" s="263"/>
    </row>
    <row r="29" spans="1:18" ht="18.75" customHeight="1" x14ac:dyDescent="0.25">
      <c r="A29" s="287" t="s">
        <v>111</v>
      </c>
      <c r="B29" s="258"/>
      <c r="C29" s="258"/>
      <c r="D29" s="288" t="s">
        <v>112</v>
      </c>
      <c r="E29" s="258"/>
      <c r="F29" s="289"/>
      <c r="G29" s="258"/>
      <c r="H29" s="258"/>
      <c r="I29" s="258"/>
      <c r="J29" s="258"/>
      <c r="K29" s="290"/>
      <c r="L29" s="291" t="s">
        <v>111</v>
      </c>
      <c r="M29" s="258"/>
      <c r="N29" s="288"/>
      <c r="O29" s="258"/>
      <c r="P29" s="289"/>
      <c r="Q29" s="292"/>
      <c r="R29" s="254"/>
    </row>
    <row r="30" spans="1:18" ht="18.75" customHeight="1" x14ac:dyDescent="0.25">
      <c r="A30" s="293" t="s">
        <v>19</v>
      </c>
      <c r="B30" s="294">
        <v>1157940</v>
      </c>
      <c r="C30" s="295"/>
      <c r="D30" s="296">
        <v>618135.80000000005</v>
      </c>
      <c r="E30" s="297"/>
      <c r="F30" s="298"/>
      <c r="G30" s="299"/>
      <c r="H30" s="299"/>
      <c r="I30" s="299"/>
      <c r="J30" s="299"/>
      <c r="K30" s="300"/>
      <c r="L30" s="301" t="s">
        <v>19</v>
      </c>
      <c r="M30" s="294">
        <v>2239340</v>
      </c>
      <c r="N30" s="296"/>
      <c r="O30" s="297"/>
      <c r="P30" s="298"/>
      <c r="Q30" s="302"/>
      <c r="R30" s="254"/>
    </row>
    <row r="31" spans="1:18" ht="15.75" customHeight="1" x14ac:dyDescent="0.25">
      <c r="A31" s="293" t="s">
        <v>14</v>
      </c>
      <c r="B31" s="294">
        <v>4032430</v>
      </c>
      <c r="C31" s="295"/>
      <c r="D31" s="296">
        <v>1774721</v>
      </c>
      <c r="E31" s="297"/>
      <c r="F31" s="298"/>
      <c r="G31" s="299"/>
      <c r="H31" s="299"/>
      <c r="I31" s="299"/>
      <c r="J31" s="299"/>
      <c r="K31" s="300"/>
      <c r="L31" s="301" t="s">
        <v>14</v>
      </c>
      <c r="M31" s="294">
        <v>8007710</v>
      </c>
      <c r="N31" s="296"/>
      <c r="O31" s="297"/>
      <c r="P31" s="298"/>
      <c r="Q31" s="302"/>
      <c r="R31" s="254"/>
    </row>
    <row r="32" spans="1:18" ht="12.75" customHeight="1" thickBot="1" x14ac:dyDescent="0.3">
      <c r="A32" s="303" t="s">
        <v>18</v>
      </c>
      <c r="B32" s="304">
        <v>1247169</v>
      </c>
      <c r="C32" s="305"/>
      <c r="D32" s="306">
        <v>591870.4</v>
      </c>
      <c r="E32" s="307"/>
      <c r="F32" s="308"/>
      <c r="G32" s="309"/>
      <c r="H32" s="309"/>
      <c r="I32" s="309"/>
      <c r="J32" s="309"/>
      <c r="K32" s="310"/>
      <c r="L32" s="305" t="s">
        <v>18</v>
      </c>
      <c r="M32" s="304">
        <v>2579420</v>
      </c>
      <c r="N32" s="306"/>
      <c r="O32" s="307"/>
      <c r="P32" s="308"/>
      <c r="Q32" s="311"/>
      <c r="R32" s="254"/>
    </row>
    <row r="33" spans="2:13" ht="13.8" thickTop="1" x14ac:dyDescent="0.25"/>
    <row r="34" spans="2:13" x14ac:dyDescent="0.25">
      <c r="B34" s="314"/>
      <c r="D34" s="314"/>
      <c r="M34" s="314"/>
    </row>
    <row r="36" spans="2:13" x14ac:dyDescent="0.25">
      <c r="B36" s="313"/>
    </row>
    <row r="48" spans="2:13" x14ac:dyDescent="0.25">
      <c r="E48" s="25"/>
    </row>
  </sheetData>
  <sheetProtection algorithmName="SHA-512" hashValue="cv438TUXVhfj60GNhdtCyc7W4OggTpynIHpzY5aYcvtp+t/hzwXRpsh1xjUv9r3kB4nDUkWCUnBx2nhraiEAsA==" saltValue="QgB/nzLBLT6ptnq0BGihyw==" spinCount="100000" sheet="1" objects="1" scenarios="1"/>
  <mergeCells count="4">
    <mergeCell ref="A2:J2"/>
    <mergeCell ref="A1:J1"/>
    <mergeCell ref="K1:Q1"/>
    <mergeCell ref="K2:Q2"/>
  </mergeCells>
  <phoneticPr fontId="1" type="noConversion"/>
  <printOptions horizontalCentered="1"/>
  <pageMargins left="0.3" right="0.3" top="1" bottom="0.5" header="0.5" footer="0.2"/>
  <pageSetup scale="48" orientation="landscape" r:id="rId1"/>
  <headerFooter alignWithMargins="0">
    <oddFooter>&amp;C&amp;8Page &amp;P</oddFooter>
  </headerFooter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1">
    <tabColor rgb="FFFFFF00"/>
  </sheetPr>
  <dimension ref="A1:AK258"/>
  <sheetViews>
    <sheetView zoomScale="78" workbookViewId="0">
      <selection activeCell="F29" sqref="F29"/>
    </sheetView>
  </sheetViews>
  <sheetFormatPr defaultColWidth="9.109375" defaultRowHeight="13.2" x14ac:dyDescent="0.25"/>
  <cols>
    <col min="1" max="1" width="26.109375" style="199" customWidth="1"/>
    <col min="2" max="2" width="20.5546875" style="331" customWidth="1"/>
    <col min="3" max="3" width="16.33203125" style="39" customWidth="1"/>
    <col min="4" max="5" width="12.44140625" style="39" customWidth="1"/>
    <col min="6" max="6" width="17.33203125" style="39" customWidth="1"/>
    <col min="7" max="7" width="14.88671875" style="39" customWidth="1"/>
    <col min="8" max="8" width="12.44140625" style="39" customWidth="1"/>
    <col min="9" max="9" width="13.88671875" style="39" customWidth="1"/>
    <col min="10" max="10" width="14.88671875" style="39" customWidth="1"/>
    <col min="11" max="11" width="14.109375" style="39" customWidth="1"/>
    <col min="12" max="12" width="12.44140625" style="39" customWidth="1"/>
    <col min="13" max="13" width="9.109375" style="39"/>
    <col min="14" max="14" width="0" style="39" hidden="1" customWidth="1"/>
    <col min="15" max="256" width="9.109375" style="39"/>
    <col min="257" max="257" width="26.109375" style="39" customWidth="1"/>
    <col min="258" max="258" width="20.5546875" style="39" customWidth="1"/>
    <col min="259" max="259" width="16.33203125" style="39" customWidth="1"/>
    <col min="260" max="261" width="12.44140625" style="39" customWidth="1"/>
    <col min="262" max="262" width="17.33203125" style="39" customWidth="1"/>
    <col min="263" max="263" width="14.88671875" style="39" customWidth="1"/>
    <col min="264" max="264" width="12.44140625" style="39" customWidth="1"/>
    <col min="265" max="265" width="13.88671875" style="39" customWidth="1"/>
    <col min="266" max="266" width="14.88671875" style="39" customWidth="1"/>
    <col min="267" max="267" width="14.109375" style="39" customWidth="1"/>
    <col min="268" max="268" width="12.44140625" style="39" customWidth="1"/>
    <col min="269" max="269" width="9.109375" style="39"/>
    <col min="270" max="270" width="0" style="39" hidden="1" customWidth="1"/>
    <col min="271" max="512" width="9.109375" style="39"/>
    <col min="513" max="513" width="26.109375" style="39" customWidth="1"/>
    <col min="514" max="514" width="20.5546875" style="39" customWidth="1"/>
    <col min="515" max="515" width="16.33203125" style="39" customWidth="1"/>
    <col min="516" max="517" width="12.44140625" style="39" customWidth="1"/>
    <col min="518" max="518" width="17.33203125" style="39" customWidth="1"/>
    <col min="519" max="519" width="14.88671875" style="39" customWidth="1"/>
    <col min="520" max="520" width="12.44140625" style="39" customWidth="1"/>
    <col min="521" max="521" width="13.88671875" style="39" customWidth="1"/>
    <col min="522" max="522" width="14.88671875" style="39" customWidth="1"/>
    <col min="523" max="523" width="14.109375" style="39" customWidth="1"/>
    <col min="524" max="524" width="12.44140625" style="39" customWidth="1"/>
    <col min="525" max="525" width="9.109375" style="39"/>
    <col min="526" max="526" width="0" style="39" hidden="1" customWidth="1"/>
    <col min="527" max="768" width="9.109375" style="39"/>
    <col min="769" max="769" width="26.109375" style="39" customWidth="1"/>
    <col min="770" max="770" width="20.5546875" style="39" customWidth="1"/>
    <col min="771" max="771" width="16.33203125" style="39" customWidth="1"/>
    <col min="772" max="773" width="12.44140625" style="39" customWidth="1"/>
    <col min="774" max="774" width="17.33203125" style="39" customWidth="1"/>
    <col min="775" max="775" width="14.88671875" style="39" customWidth="1"/>
    <col min="776" max="776" width="12.44140625" style="39" customWidth="1"/>
    <col min="777" max="777" width="13.88671875" style="39" customWidth="1"/>
    <col min="778" max="778" width="14.88671875" style="39" customWidth="1"/>
    <col min="779" max="779" width="14.109375" style="39" customWidth="1"/>
    <col min="780" max="780" width="12.44140625" style="39" customWidth="1"/>
    <col min="781" max="781" width="9.109375" style="39"/>
    <col min="782" max="782" width="0" style="39" hidden="1" customWidth="1"/>
    <col min="783" max="1024" width="9.109375" style="39"/>
    <col min="1025" max="1025" width="26.109375" style="39" customWidth="1"/>
    <col min="1026" max="1026" width="20.5546875" style="39" customWidth="1"/>
    <col min="1027" max="1027" width="16.33203125" style="39" customWidth="1"/>
    <col min="1028" max="1029" width="12.44140625" style="39" customWidth="1"/>
    <col min="1030" max="1030" width="17.33203125" style="39" customWidth="1"/>
    <col min="1031" max="1031" width="14.88671875" style="39" customWidth="1"/>
    <col min="1032" max="1032" width="12.44140625" style="39" customWidth="1"/>
    <col min="1033" max="1033" width="13.88671875" style="39" customWidth="1"/>
    <col min="1034" max="1034" width="14.88671875" style="39" customWidth="1"/>
    <col min="1035" max="1035" width="14.109375" style="39" customWidth="1"/>
    <col min="1036" max="1036" width="12.44140625" style="39" customWidth="1"/>
    <col min="1037" max="1037" width="9.109375" style="39"/>
    <col min="1038" max="1038" width="0" style="39" hidden="1" customWidth="1"/>
    <col min="1039" max="1280" width="9.109375" style="39"/>
    <col min="1281" max="1281" width="26.109375" style="39" customWidth="1"/>
    <col min="1282" max="1282" width="20.5546875" style="39" customWidth="1"/>
    <col min="1283" max="1283" width="16.33203125" style="39" customWidth="1"/>
    <col min="1284" max="1285" width="12.44140625" style="39" customWidth="1"/>
    <col min="1286" max="1286" width="17.33203125" style="39" customWidth="1"/>
    <col min="1287" max="1287" width="14.88671875" style="39" customWidth="1"/>
    <col min="1288" max="1288" width="12.44140625" style="39" customWidth="1"/>
    <col min="1289" max="1289" width="13.88671875" style="39" customWidth="1"/>
    <col min="1290" max="1290" width="14.88671875" style="39" customWidth="1"/>
    <col min="1291" max="1291" width="14.109375" style="39" customWidth="1"/>
    <col min="1292" max="1292" width="12.44140625" style="39" customWidth="1"/>
    <col min="1293" max="1293" width="9.109375" style="39"/>
    <col min="1294" max="1294" width="0" style="39" hidden="1" customWidth="1"/>
    <col min="1295" max="1536" width="9.109375" style="39"/>
    <col min="1537" max="1537" width="26.109375" style="39" customWidth="1"/>
    <col min="1538" max="1538" width="20.5546875" style="39" customWidth="1"/>
    <col min="1539" max="1539" width="16.33203125" style="39" customWidth="1"/>
    <col min="1540" max="1541" width="12.44140625" style="39" customWidth="1"/>
    <col min="1542" max="1542" width="17.33203125" style="39" customWidth="1"/>
    <col min="1543" max="1543" width="14.88671875" style="39" customWidth="1"/>
    <col min="1544" max="1544" width="12.44140625" style="39" customWidth="1"/>
    <col min="1545" max="1545" width="13.88671875" style="39" customWidth="1"/>
    <col min="1546" max="1546" width="14.88671875" style="39" customWidth="1"/>
    <col min="1547" max="1547" width="14.109375" style="39" customWidth="1"/>
    <col min="1548" max="1548" width="12.44140625" style="39" customWidth="1"/>
    <col min="1549" max="1549" width="9.109375" style="39"/>
    <col min="1550" max="1550" width="0" style="39" hidden="1" customWidth="1"/>
    <col min="1551" max="1792" width="9.109375" style="39"/>
    <col min="1793" max="1793" width="26.109375" style="39" customWidth="1"/>
    <col min="1794" max="1794" width="20.5546875" style="39" customWidth="1"/>
    <col min="1795" max="1795" width="16.33203125" style="39" customWidth="1"/>
    <col min="1796" max="1797" width="12.44140625" style="39" customWidth="1"/>
    <col min="1798" max="1798" width="17.33203125" style="39" customWidth="1"/>
    <col min="1799" max="1799" width="14.88671875" style="39" customWidth="1"/>
    <col min="1800" max="1800" width="12.44140625" style="39" customWidth="1"/>
    <col min="1801" max="1801" width="13.88671875" style="39" customWidth="1"/>
    <col min="1802" max="1802" width="14.88671875" style="39" customWidth="1"/>
    <col min="1803" max="1803" width="14.109375" style="39" customWidth="1"/>
    <col min="1804" max="1804" width="12.44140625" style="39" customWidth="1"/>
    <col min="1805" max="1805" width="9.109375" style="39"/>
    <col min="1806" max="1806" width="0" style="39" hidden="1" customWidth="1"/>
    <col min="1807" max="2048" width="9.109375" style="39"/>
    <col min="2049" max="2049" width="26.109375" style="39" customWidth="1"/>
    <col min="2050" max="2050" width="20.5546875" style="39" customWidth="1"/>
    <col min="2051" max="2051" width="16.33203125" style="39" customWidth="1"/>
    <col min="2052" max="2053" width="12.44140625" style="39" customWidth="1"/>
    <col min="2054" max="2054" width="17.33203125" style="39" customWidth="1"/>
    <col min="2055" max="2055" width="14.88671875" style="39" customWidth="1"/>
    <col min="2056" max="2056" width="12.44140625" style="39" customWidth="1"/>
    <col min="2057" max="2057" width="13.88671875" style="39" customWidth="1"/>
    <col min="2058" max="2058" width="14.88671875" style="39" customWidth="1"/>
    <col min="2059" max="2059" width="14.109375" style="39" customWidth="1"/>
    <col min="2060" max="2060" width="12.44140625" style="39" customWidth="1"/>
    <col min="2061" max="2061" width="9.109375" style="39"/>
    <col min="2062" max="2062" width="0" style="39" hidden="1" customWidth="1"/>
    <col min="2063" max="2304" width="9.109375" style="39"/>
    <col min="2305" max="2305" width="26.109375" style="39" customWidth="1"/>
    <col min="2306" max="2306" width="20.5546875" style="39" customWidth="1"/>
    <col min="2307" max="2307" width="16.33203125" style="39" customWidth="1"/>
    <col min="2308" max="2309" width="12.44140625" style="39" customWidth="1"/>
    <col min="2310" max="2310" width="17.33203125" style="39" customWidth="1"/>
    <col min="2311" max="2311" width="14.88671875" style="39" customWidth="1"/>
    <col min="2312" max="2312" width="12.44140625" style="39" customWidth="1"/>
    <col min="2313" max="2313" width="13.88671875" style="39" customWidth="1"/>
    <col min="2314" max="2314" width="14.88671875" style="39" customWidth="1"/>
    <col min="2315" max="2315" width="14.109375" style="39" customWidth="1"/>
    <col min="2316" max="2316" width="12.44140625" style="39" customWidth="1"/>
    <col min="2317" max="2317" width="9.109375" style="39"/>
    <col min="2318" max="2318" width="0" style="39" hidden="1" customWidth="1"/>
    <col min="2319" max="2560" width="9.109375" style="39"/>
    <col min="2561" max="2561" width="26.109375" style="39" customWidth="1"/>
    <col min="2562" max="2562" width="20.5546875" style="39" customWidth="1"/>
    <col min="2563" max="2563" width="16.33203125" style="39" customWidth="1"/>
    <col min="2564" max="2565" width="12.44140625" style="39" customWidth="1"/>
    <col min="2566" max="2566" width="17.33203125" style="39" customWidth="1"/>
    <col min="2567" max="2567" width="14.88671875" style="39" customWidth="1"/>
    <col min="2568" max="2568" width="12.44140625" style="39" customWidth="1"/>
    <col min="2569" max="2569" width="13.88671875" style="39" customWidth="1"/>
    <col min="2570" max="2570" width="14.88671875" style="39" customWidth="1"/>
    <col min="2571" max="2571" width="14.109375" style="39" customWidth="1"/>
    <col min="2572" max="2572" width="12.44140625" style="39" customWidth="1"/>
    <col min="2573" max="2573" width="9.109375" style="39"/>
    <col min="2574" max="2574" width="0" style="39" hidden="1" customWidth="1"/>
    <col min="2575" max="2816" width="9.109375" style="39"/>
    <col min="2817" max="2817" width="26.109375" style="39" customWidth="1"/>
    <col min="2818" max="2818" width="20.5546875" style="39" customWidth="1"/>
    <col min="2819" max="2819" width="16.33203125" style="39" customWidth="1"/>
    <col min="2820" max="2821" width="12.44140625" style="39" customWidth="1"/>
    <col min="2822" max="2822" width="17.33203125" style="39" customWidth="1"/>
    <col min="2823" max="2823" width="14.88671875" style="39" customWidth="1"/>
    <col min="2824" max="2824" width="12.44140625" style="39" customWidth="1"/>
    <col min="2825" max="2825" width="13.88671875" style="39" customWidth="1"/>
    <col min="2826" max="2826" width="14.88671875" style="39" customWidth="1"/>
    <col min="2827" max="2827" width="14.109375" style="39" customWidth="1"/>
    <col min="2828" max="2828" width="12.44140625" style="39" customWidth="1"/>
    <col min="2829" max="2829" width="9.109375" style="39"/>
    <col min="2830" max="2830" width="0" style="39" hidden="1" customWidth="1"/>
    <col min="2831" max="3072" width="9.109375" style="39"/>
    <col min="3073" max="3073" width="26.109375" style="39" customWidth="1"/>
    <col min="3074" max="3074" width="20.5546875" style="39" customWidth="1"/>
    <col min="3075" max="3075" width="16.33203125" style="39" customWidth="1"/>
    <col min="3076" max="3077" width="12.44140625" style="39" customWidth="1"/>
    <col min="3078" max="3078" width="17.33203125" style="39" customWidth="1"/>
    <col min="3079" max="3079" width="14.88671875" style="39" customWidth="1"/>
    <col min="3080" max="3080" width="12.44140625" style="39" customWidth="1"/>
    <col min="3081" max="3081" width="13.88671875" style="39" customWidth="1"/>
    <col min="3082" max="3082" width="14.88671875" style="39" customWidth="1"/>
    <col min="3083" max="3083" width="14.109375" style="39" customWidth="1"/>
    <col min="3084" max="3084" width="12.44140625" style="39" customWidth="1"/>
    <col min="3085" max="3085" width="9.109375" style="39"/>
    <col min="3086" max="3086" width="0" style="39" hidden="1" customWidth="1"/>
    <col min="3087" max="3328" width="9.109375" style="39"/>
    <col min="3329" max="3329" width="26.109375" style="39" customWidth="1"/>
    <col min="3330" max="3330" width="20.5546875" style="39" customWidth="1"/>
    <col min="3331" max="3331" width="16.33203125" style="39" customWidth="1"/>
    <col min="3332" max="3333" width="12.44140625" style="39" customWidth="1"/>
    <col min="3334" max="3334" width="17.33203125" style="39" customWidth="1"/>
    <col min="3335" max="3335" width="14.88671875" style="39" customWidth="1"/>
    <col min="3336" max="3336" width="12.44140625" style="39" customWidth="1"/>
    <col min="3337" max="3337" width="13.88671875" style="39" customWidth="1"/>
    <col min="3338" max="3338" width="14.88671875" style="39" customWidth="1"/>
    <col min="3339" max="3339" width="14.109375" style="39" customWidth="1"/>
    <col min="3340" max="3340" width="12.44140625" style="39" customWidth="1"/>
    <col min="3341" max="3341" width="9.109375" style="39"/>
    <col min="3342" max="3342" width="0" style="39" hidden="1" customWidth="1"/>
    <col min="3343" max="3584" width="9.109375" style="39"/>
    <col min="3585" max="3585" width="26.109375" style="39" customWidth="1"/>
    <col min="3586" max="3586" width="20.5546875" style="39" customWidth="1"/>
    <col min="3587" max="3587" width="16.33203125" style="39" customWidth="1"/>
    <col min="3588" max="3589" width="12.44140625" style="39" customWidth="1"/>
    <col min="3590" max="3590" width="17.33203125" style="39" customWidth="1"/>
    <col min="3591" max="3591" width="14.88671875" style="39" customWidth="1"/>
    <col min="3592" max="3592" width="12.44140625" style="39" customWidth="1"/>
    <col min="3593" max="3593" width="13.88671875" style="39" customWidth="1"/>
    <col min="3594" max="3594" width="14.88671875" style="39" customWidth="1"/>
    <col min="3595" max="3595" width="14.109375" style="39" customWidth="1"/>
    <col min="3596" max="3596" width="12.44140625" style="39" customWidth="1"/>
    <col min="3597" max="3597" width="9.109375" style="39"/>
    <col min="3598" max="3598" width="0" style="39" hidden="1" customWidth="1"/>
    <col min="3599" max="3840" width="9.109375" style="39"/>
    <col min="3841" max="3841" width="26.109375" style="39" customWidth="1"/>
    <col min="3842" max="3842" width="20.5546875" style="39" customWidth="1"/>
    <col min="3843" max="3843" width="16.33203125" style="39" customWidth="1"/>
    <col min="3844" max="3845" width="12.44140625" style="39" customWidth="1"/>
    <col min="3846" max="3846" width="17.33203125" style="39" customWidth="1"/>
    <col min="3847" max="3847" width="14.88671875" style="39" customWidth="1"/>
    <col min="3848" max="3848" width="12.44140625" style="39" customWidth="1"/>
    <col min="3849" max="3849" width="13.88671875" style="39" customWidth="1"/>
    <col min="3850" max="3850" width="14.88671875" style="39" customWidth="1"/>
    <col min="3851" max="3851" width="14.109375" style="39" customWidth="1"/>
    <col min="3852" max="3852" width="12.44140625" style="39" customWidth="1"/>
    <col min="3853" max="3853" width="9.109375" style="39"/>
    <col min="3854" max="3854" width="0" style="39" hidden="1" customWidth="1"/>
    <col min="3855" max="4096" width="9.109375" style="39"/>
    <col min="4097" max="4097" width="26.109375" style="39" customWidth="1"/>
    <col min="4098" max="4098" width="20.5546875" style="39" customWidth="1"/>
    <col min="4099" max="4099" width="16.33203125" style="39" customWidth="1"/>
    <col min="4100" max="4101" width="12.44140625" style="39" customWidth="1"/>
    <col min="4102" max="4102" width="17.33203125" style="39" customWidth="1"/>
    <col min="4103" max="4103" width="14.88671875" style="39" customWidth="1"/>
    <col min="4104" max="4104" width="12.44140625" style="39" customWidth="1"/>
    <col min="4105" max="4105" width="13.88671875" style="39" customWidth="1"/>
    <col min="4106" max="4106" width="14.88671875" style="39" customWidth="1"/>
    <col min="4107" max="4107" width="14.109375" style="39" customWidth="1"/>
    <col min="4108" max="4108" width="12.44140625" style="39" customWidth="1"/>
    <col min="4109" max="4109" width="9.109375" style="39"/>
    <col min="4110" max="4110" width="0" style="39" hidden="1" customWidth="1"/>
    <col min="4111" max="4352" width="9.109375" style="39"/>
    <col min="4353" max="4353" width="26.109375" style="39" customWidth="1"/>
    <col min="4354" max="4354" width="20.5546875" style="39" customWidth="1"/>
    <col min="4355" max="4355" width="16.33203125" style="39" customWidth="1"/>
    <col min="4356" max="4357" width="12.44140625" style="39" customWidth="1"/>
    <col min="4358" max="4358" width="17.33203125" style="39" customWidth="1"/>
    <col min="4359" max="4359" width="14.88671875" style="39" customWidth="1"/>
    <col min="4360" max="4360" width="12.44140625" style="39" customWidth="1"/>
    <col min="4361" max="4361" width="13.88671875" style="39" customWidth="1"/>
    <col min="4362" max="4362" width="14.88671875" style="39" customWidth="1"/>
    <col min="4363" max="4363" width="14.109375" style="39" customWidth="1"/>
    <col min="4364" max="4364" width="12.44140625" style="39" customWidth="1"/>
    <col min="4365" max="4365" width="9.109375" style="39"/>
    <col min="4366" max="4366" width="0" style="39" hidden="1" customWidth="1"/>
    <col min="4367" max="4608" width="9.109375" style="39"/>
    <col min="4609" max="4609" width="26.109375" style="39" customWidth="1"/>
    <col min="4610" max="4610" width="20.5546875" style="39" customWidth="1"/>
    <col min="4611" max="4611" width="16.33203125" style="39" customWidth="1"/>
    <col min="4612" max="4613" width="12.44140625" style="39" customWidth="1"/>
    <col min="4614" max="4614" width="17.33203125" style="39" customWidth="1"/>
    <col min="4615" max="4615" width="14.88671875" style="39" customWidth="1"/>
    <col min="4616" max="4616" width="12.44140625" style="39" customWidth="1"/>
    <col min="4617" max="4617" width="13.88671875" style="39" customWidth="1"/>
    <col min="4618" max="4618" width="14.88671875" style="39" customWidth="1"/>
    <col min="4619" max="4619" width="14.109375" style="39" customWidth="1"/>
    <col min="4620" max="4620" width="12.44140625" style="39" customWidth="1"/>
    <col min="4621" max="4621" width="9.109375" style="39"/>
    <col min="4622" max="4622" width="0" style="39" hidden="1" customWidth="1"/>
    <col min="4623" max="4864" width="9.109375" style="39"/>
    <col min="4865" max="4865" width="26.109375" style="39" customWidth="1"/>
    <col min="4866" max="4866" width="20.5546875" style="39" customWidth="1"/>
    <col min="4867" max="4867" width="16.33203125" style="39" customWidth="1"/>
    <col min="4868" max="4869" width="12.44140625" style="39" customWidth="1"/>
    <col min="4870" max="4870" width="17.33203125" style="39" customWidth="1"/>
    <col min="4871" max="4871" width="14.88671875" style="39" customWidth="1"/>
    <col min="4872" max="4872" width="12.44140625" style="39" customWidth="1"/>
    <col min="4873" max="4873" width="13.88671875" style="39" customWidth="1"/>
    <col min="4874" max="4874" width="14.88671875" style="39" customWidth="1"/>
    <col min="4875" max="4875" width="14.109375" style="39" customWidth="1"/>
    <col min="4876" max="4876" width="12.44140625" style="39" customWidth="1"/>
    <col min="4877" max="4877" width="9.109375" style="39"/>
    <col min="4878" max="4878" width="0" style="39" hidden="1" customWidth="1"/>
    <col min="4879" max="5120" width="9.109375" style="39"/>
    <col min="5121" max="5121" width="26.109375" style="39" customWidth="1"/>
    <col min="5122" max="5122" width="20.5546875" style="39" customWidth="1"/>
    <col min="5123" max="5123" width="16.33203125" style="39" customWidth="1"/>
    <col min="5124" max="5125" width="12.44140625" style="39" customWidth="1"/>
    <col min="5126" max="5126" width="17.33203125" style="39" customWidth="1"/>
    <col min="5127" max="5127" width="14.88671875" style="39" customWidth="1"/>
    <col min="5128" max="5128" width="12.44140625" style="39" customWidth="1"/>
    <col min="5129" max="5129" width="13.88671875" style="39" customWidth="1"/>
    <col min="5130" max="5130" width="14.88671875" style="39" customWidth="1"/>
    <col min="5131" max="5131" width="14.109375" style="39" customWidth="1"/>
    <col min="5132" max="5132" width="12.44140625" style="39" customWidth="1"/>
    <col min="5133" max="5133" width="9.109375" style="39"/>
    <col min="5134" max="5134" width="0" style="39" hidden="1" customWidth="1"/>
    <col min="5135" max="5376" width="9.109375" style="39"/>
    <col min="5377" max="5377" width="26.109375" style="39" customWidth="1"/>
    <col min="5378" max="5378" width="20.5546875" style="39" customWidth="1"/>
    <col min="5379" max="5379" width="16.33203125" style="39" customWidth="1"/>
    <col min="5380" max="5381" width="12.44140625" style="39" customWidth="1"/>
    <col min="5382" max="5382" width="17.33203125" style="39" customWidth="1"/>
    <col min="5383" max="5383" width="14.88671875" style="39" customWidth="1"/>
    <col min="5384" max="5384" width="12.44140625" style="39" customWidth="1"/>
    <col min="5385" max="5385" width="13.88671875" style="39" customWidth="1"/>
    <col min="5386" max="5386" width="14.88671875" style="39" customWidth="1"/>
    <col min="5387" max="5387" width="14.109375" style="39" customWidth="1"/>
    <col min="5388" max="5388" width="12.44140625" style="39" customWidth="1"/>
    <col min="5389" max="5389" width="9.109375" style="39"/>
    <col min="5390" max="5390" width="0" style="39" hidden="1" customWidth="1"/>
    <col min="5391" max="5632" width="9.109375" style="39"/>
    <col min="5633" max="5633" width="26.109375" style="39" customWidth="1"/>
    <col min="5634" max="5634" width="20.5546875" style="39" customWidth="1"/>
    <col min="5635" max="5635" width="16.33203125" style="39" customWidth="1"/>
    <col min="5636" max="5637" width="12.44140625" style="39" customWidth="1"/>
    <col min="5638" max="5638" width="17.33203125" style="39" customWidth="1"/>
    <col min="5639" max="5639" width="14.88671875" style="39" customWidth="1"/>
    <col min="5640" max="5640" width="12.44140625" style="39" customWidth="1"/>
    <col min="5641" max="5641" width="13.88671875" style="39" customWidth="1"/>
    <col min="5642" max="5642" width="14.88671875" style="39" customWidth="1"/>
    <col min="5643" max="5643" width="14.109375" style="39" customWidth="1"/>
    <col min="5644" max="5644" width="12.44140625" style="39" customWidth="1"/>
    <col min="5645" max="5645" width="9.109375" style="39"/>
    <col min="5646" max="5646" width="0" style="39" hidden="1" customWidth="1"/>
    <col min="5647" max="5888" width="9.109375" style="39"/>
    <col min="5889" max="5889" width="26.109375" style="39" customWidth="1"/>
    <col min="5890" max="5890" width="20.5546875" style="39" customWidth="1"/>
    <col min="5891" max="5891" width="16.33203125" style="39" customWidth="1"/>
    <col min="5892" max="5893" width="12.44140625" style="39" customWidth="1"/>
    <col min="5894" max="5894" width="17.33203125" style="39" customWidth="1"/>
    <col min="5895" max="5895" width="14.88671875" style="39" customWidth="1"/>
    <col min="5896" max="5896" width="12.44140625" style="39" customWidth="1"/>
    <col min="5897" max="5897" width="13.88671875" style="39" customWidth="1"/>
    <col min="5898" max="5898" width="14.88671875" style="39" customWidth="1"/>
    <col min="5899" max="5899" width="14.109375" style="39" customWidth="1"/>
    <col min="5900" max="5900" width="12.44140625" style="39" customWidth="1"/>
    <col min="5901" max="5901" width="9.109375" style="39"/>
    <col min="5902" max="5902" width="0" style="39" hidden="1" customWidth="1"/>
    <col min="5903" max="6144" width="9.109375" style="39"/>
    <col min="6145" max="6145" width="26.109375" style="39" customWidth="1"/>
    <col min="6146" max="6146" width="20.5546875" style="39" customWidth="1"/>
    <col min="6147" max="6147" width="16.33203125" style="39" customWidth="1"/>
    <col min="6148" max="6149" width="12.44140625" style="39" customWidth="1"/>
    <col min="6150" max="6150" width="17.33203125" style="39" customWidth="1"/>
    <col min="6151" max="6151" width="14.88671875" style="39" customWidth="1"/>
    <col min="6152" max="6152" width="12.44140625" style="39" customWidth="1"/>
    <col min="6153" max="6153" width="13.88671875" style="39" customWidth="1"/>
    <col min="6154" max="6154" width="14.88671875" style="39" customWidth="1"/>
    <col min="6155" max="6155" width="14.109375" style="39" customWidth="1"/>
    <col min="6156" max="6156" width="12.44140625" style="39" customWidth="1"/>
    <col min="6157" max="6157" width="9.109375" style="39"/>
    <col min="6158" max="6158" width="0" style="39" hidden="1" customWidth="1"/>
    <col min="6159" max="6400" width="9.109375" style="39"/>
    <col min="6401" max="6401" width="26.109375" style="39" customWidth="1"/>
    <col min="6402" max="6402" width="20.5546875" style="39" customWidth="1"/>
    <col min="6403" max="6403" width="16.33203125" style="39" customWidth="1"/>
    <col min="6404" max="6405" width="12.44140625" style="39" customWidth="1"/>
    <col min="6406" max="6406" width="17.33203125" style="39" customWidth="1"/>
    <col min="6407" max="6407" width="14.88671875" style="39" customWidth="1"/>
    <col min="6408" max="6408" width="12.44140625" style="39" customWidth="1"/>
    <col min="6409" max="6409" width="13.88671875" style="39" customWidth="1"/>
    <col min="6410" max="6410" width="14.88671875" style="39" customWidth="1"/>
    <col min="6411" max="6411" width="14.109375" style="39" customWidth="1"/>
    <col min="6412" max="6412" width="12.44140625" style="39" customWidth="1"/>
    <col min="6413" max="6413" width="9.109375" style="39"/>
    <col min="6414" max="6414" width="0" style="39" hidden="1" customWidth="1"/>
    <col min="6415" max="6656" width="9.109375" style="39"/>
    <col min="6657" max="6657" width="26.109375" style="39" customWidth="1"/>
    <col min="6658" max="6658" width="20.5546875" style="39" customWidth="1"/>
    <col min="6659" max="6659" width="16.33203125" style="39" customWidth="1"/>
    <col min="6660" max="6661" width="12.44140625" style="39" customWidth="1"/>
    <col min="6662" max="6662" width="17.33203125" style="39" customWidth="1"/>
    <col min="6663" max="6663" width="14.88671875" style="39" customWidth="1"/>
    <col min="6664" max="6664" width="12.44140625" style="39" customWidth="1"/>
    <col min="6665" max="6665" width="13.88671875" style="39" customWidth="1"/>
    <col min="6666" max="6666" width="14.88671875" style="39" customWidth="1"/>
    <col min="6667" max="6667" width="14.109375" style="39" customWidth="1"/>
    <col min="6668" max="6668" width="12.44140625" style="39" customWidth="1"/>
    <col min="6669" max="6669" width="9.109375" style="39"/>
    <col min="6670" max="6670" width="0" style="39" hidden="1" customWidth="1"/>
    <col min="6671" max="6912" width="9.109375" style="39"/>
    <col min="6913" max="6913" width="26.109375" style="39" customWidth="1"/>
    <col min="6914" max="6914" width="20.5546875" style="39" customWidth="1"/>
    <col min="6915" max="6915" width="16.33203125" style="39" customWidth="1"/>
    <col min="6916" max="6917" width="12.44140625" style="39" customWidth="1"/>
    <col min="6918" max="6918" width="17.33203125" style="39" customWidth="1"/>
    <col min="6919" max="6919" width="14.88671875" style="39" customWidth="1"/>
    <col min="6920" max="6920" width="12.44140625" style="39" customWidth="1"/>
    <col min="6921" max="6921" width="13.88671875" style="39" customWidth="1"/>
    <col min="6922" max="6922" width="14.88671875" style="39" customWidth="1"/>
    <col min="6923" max="6923" width="14.109375" style="39" customWidth="1"/>
    <col min="6924" max="6924" width="12.44140625" style="39" customWidth="1"/>
    <col min="6925" max="6925" width="9.109375" style="39"/>
    <col min="6926" max="6926" width="0" style="39" hidden="1" customWidth="1"/>
    <col min="6927" max="7168" width="9.109375" style="39"/>
    <col min="7169" max="7169" width="26.109375" style="39" customWidth="1"/>
    <col min="7170" max="7170" width="20.5546875" style="39" customWidth="1"/>
    <col min="7171" max="7171" width="16.33203125" style="39" customWidth="1"/>
    <col min="7172" max="7173" width="12.44140625" style="39" customWidth="1"/>
    <col min="7174" max="7174" width="17.33203125" style="39" customWidth="1"/>
    <col min="7175" max="7175" width="14.88671875" style="39" customWidth="1"/>
    <col min="7176" max="7176" width="12.44140625" style="39" customWidth="1"/>
    <col min="7177" max="7177" width="13.88671875" style="39" customWidth="1"/>
    <col min="7178" max="7178" width="14.88671875" style="39" customWidth="1"/>
    <col min="7179" max="7179" width="14.109375" style="39" customWidth="1"/>
    <col min="7180" max="7180" width="12.44140625" style="39" customWidth="1"/>
    <col min="7181" max="7181" width="9.109375" style="39"/>
    <col min="7182" max="7182" width="0" style="39" hidden="1" customWidth="1"/>
    <col min="7183" max="7424" width="9.109375" style="39"/>
    <col min="7425" max="7425" width="26.109375" style="39" customWidth="1"/>
    <col min="7426" max="7426" width="20.5546875" style="39" customWidth="1"/>
    <col min="7427" max="7427" width="16.33203125" style="39" customWidth="1"/>
    <col min="7428" max="7429" width="12.44140625" style="39" customWidth="1"/>
    <col min="7430" max="7430" width="17.33203125" style="39" customWidth="1"/>
    <col min="7431" max="7431" width="14.88671875" style="39" customWidth="1"/>
    <col min="7432" max="7432" width="12.44140625" style="39" customWidth="1"/>
    <col min="7433" max="7433" width="13.88671875" style="39" customWidth="1"/>
    <col min="7434" max="7434" width="14.88671875" style="39" customWidth="1"/>
    <col min="7435" max="7435" width="14.109375" style="39" customWidth="1"/>
    <col min="7436" max="7436" width="12.44140625" style="39" customWidth="1"/>
    <col min="7437" max="7437" width="9.109375" style="39"/>
    <col min="7438" max="7438" width="0" style="39" hidden="1" customWidth="1"/>
    <col min="7439" max="7680" width="9.109375" style="39"/>
    <col min="7681" max="7681" width="26.109375" style="39" customWidth="1"/>
    <col min="7682" max="7682" width="20.5546875" style="39" customWidth="1"/>
    <col min="7683" max="7683" width="16.33203125" style="39" customWidth="1"/>
    <col min="7684" max="7685" width="12.44140625" style="39" customWidth="1"/>
    <col min="7686" max="7686" width="17.33203125" style="39" customWidth="1"/>
    <col min="7687" max="7687" width="14.88671875" style="39" customWidth="1"/>
    <col min="7688" max="7688" width="12.44140625" style="39" customWidth="1"/>
    <col min="7689" max="7689" width="13.88671875" style="39" customWidth="1"/>
    <col min="7690" max="7690" width="14.88671875" style="39" customWidth="1"/>
    <col min="7691" max="7691" width="14.109375" style="39" customWidth="1"/>
    <col min="7692" max="7692" width="12.44140625" style="39" customWidth="1"/>
    <col min="7693" max="7693" width="9.109375" style="39"/>
    <col min="7694" max="7694" width="0" style="39" hidden="1" customWidth="1"/>
    <col min="7695" max="7936" width="9.109375" style="39"/>
    <col min="7937" max="7937" width="26.109375" style="39" customWidth="1"/>
    <col min="7938" max="7938" width="20.5546875" style="39" customWidth="1"/>
    <col min="7939" max="7939" width="16.33203125" style="39" customWidth="1"/>
    <col min="7940" max="7941" width="12.44140625" style="39" customWidth="1"/>
    <col min="7942" max="7942" width="17.33203125" style="39" customWidth="1"/>
    <col min="7943" max="7943" width="14.88671875" style="39" customWidth="1"/>
    <col min="7944" max="7944" width="12.44140625" style="39" customWidth="1"/>
    <col min="7945" max="7945" width="13.88671875" style="39" customWidth="1"/>
    <col min="7946" max="7946" width="14.88671875" style="39" customWidth="1"/>
    <col min="7947" max="7947" width="14.109375" style="39" customWidth="1"/>
    <col min="7948" max="7948" width="12.44140625" style="39" customWidth="1"/>
    <col min="7949" max="7949" width="9.109375" style="39"/>
    <col min="7950" max="7950" width="0" style="39" hidden="1" customWidth="1"/>
    <col min="7951" max="8192" width="9.109375" style="39"/>
    <col min="8193" max="8193" width="26.109375" style="39" customWidth="1"/>
    <col min="8194" max="8194" width="20.5546875" style="39" customWidth="1"/>
    <col min="8195" max="8195" width="16.33203125" style="39" customWidth="1"/>
    <col min="8196" max="8197" width="12.44140625" style="39" customWidth="1"/>
    <col min="8198" max="8198" width="17.33203125" style="39" customWidth="1"/>
    <col min="8199" max="8199" width="14.88671875" style="39" customWidth="1"/>
    <col min="8200" max="8200" width="12.44140625" style="39" customWidth="1"/>
    <col min="8201" max="8201" width="13.88671875" style="39" customWidth="1"/>
    <col min="8202" max="8202" width="14.88671875" style="39" customWidth="1"/>
    <col min="8203" max="8203" width="14.109375" style="39" customWidth="1"/>
    <col min="8204" max="8204" width="12.44140625" style="39" customWidth="1"/>
    <col min="8205" max="8205" width="9.109375" style="39"/>
    <col min="8206" max="8206" width="0" style="39" hidden="1" customWidth="1"/>
    <col min="8207" max="8448" width="9.109375" style="39"/>
    <col min="8449" max="8449" width="26.109375" style="39" customWidth="1"/>
    <col min="8450" max="8450" width="20.5546875" style="39" customWidth="1"/>
    <col min="8451" max="8451" width="16.33203125" style="39" customWidth="1"/>
    <col min="8452" max="8453" width="12.44140625" style="39" customWidth="1"/>
    <col min="8454" max="8454" width="17.33203125" style="39" customWidth="1"/>
    <col min="8455" max="8455" width="14.88671875" style="39" customWidth="1"/>
    <col min="8456" max="8456" width="12.44140625" style="39" customWidth="1"/>
    <col min="8457" max="8457" width="13.88671875" style="39" customWidth="1"/>
    <col min="8458" max="8458" width="14.88671875" style="39" customWidth="1"/>
    <col min="8459" max="8459" width="14.109375" style="39" customWidth="1"/>
    <col min="8460" max="8460" width="12.44140625" style="39" customWidth="1"/>
    <col min="8461" max="8461" width="9.109375" style="39"/>
    <col min="8462" max="8462" width="0" style="39" hidden="1" customWidth="1"/>
    <col min="8463" max="8704" width="9.109375" style="39"/>
    <col min="8705" max="8705" width="26.109375" style="39" customWidth="1"/>
    <col min="8706" max="8706" width="20.5546875" style="39" customWidth="1"/>
    <col min="8707" max="8707" width="16.33203125" style="39" customWidth="1"/>
    <col min="8708" max="8709" width="12.44140625" style="39" customWidth="1"/>
    <col min="8710" max="8710" width="17.33203125" style="39" customWidth="1"/>
    <col min="8711" max="8711" width="14.88671875" style="39" customWidth="1"/>
    <col min="8712" max="8712" width="12.44140625" style="39" customWidth="1"/>
    <col min="8713" max="8713" width="13.88671875" style="39" customWidth="1"/>
    <col min="8714" max="8714" width="14.88671875" style="39" customWidth="1"/>
    <col min="8715" max="8715" width="14.109375" style="39" customWidth="1"/>
    <col min="8716" max="8716" width="12.44140625" style="39" customWidth="1"/>
    <col min="8717" max="8717" width="9.109375" style="39"/>
    <col min="8718" max="8718" width="0" style="39" hidden="1" customWidth="1"/>
    <col min="8719" max="8960" width="9.109375" style="39"/>
    <col min="8961" max="8961" width="26.109375" style="39" customWidth="1"/>
    <col min="8962" max="8962" width="20.5546875" style="39" customWidth="1"/>
    <col min="8963" max="8963" width="16.33203125" style="39" customWidth="1"/>
    <col min="8964" max="8965" width="12.44140625" style="39" customWidth="1"/>
    <col min="8966" max="8966" width="17.33203125" style="39" customWidth="1"/>
    <col min="8967" max="8967" width="14.88671875" style="39" customWidth="1"/>
    <col min="8968" max="8968" width="12.44140625" style="39" customWidth="1"/>
    <col min="8969" max="8969" width="13.88671875" style="39" customWidth="1"/>
    <col min="8970" max="8970" width="14.88671875" style="39" customWidth="1"/>
    <col min="8971" max="8971" width="14.109375" style="39" customWidth="1"/>
    <col min="8972" max="8972" width="12.44140625" style="39" customWidth="1"/>
    <col min="8973" max="8973" width="9.109375" style="39"/>
    <col min="8974" max="8974" width="0" style="39" hidden="1" customWidth="1"/>
    <col min="8975" max="9216" width="9.109375" style="39"/>
    <col min="9217" max="9217" width="26.109375" style="39" customWidth="1"/>
    <col min="9218" max="9218" width="20.5546875" style="39" customWidth="1"/>
    <col min="9219" max="9219" width="16.33203125" style="39" customWidth="1"/>
    <col min="9220" max="9221" width="12.44140625" style="39" customWidth="1"/>
    <col min="9222" max="9222" width="17.33203125" style="39" customWidth="1"/>
    <col min="9223" max="9223" width="14.88671875" style="39" customWidth="1"/>
    <col min="9224" max="9224" width="12.44140625" style="39" customWidth="1"/>
    <col min="9225" max="9225" width="13.88671875" style="39" customWidth="1"/>
    <col min="9226" max="9226" width="14.88671875" style="39" customWidth="1"/>
    <col min="9227" max="9227" width="14.109375" style="39" customWidth="1"/>
    <col min="9228" max="9228" width="12.44140625" style="39" customWidth="1"/>
    <col min="9229" max="9229" width="9.109375" style="39"/>
    <col min="9230" max="9230" width="0" style="39" hidden="1" customWidth="1"/>
    <col min="9231" max="9472" width="9.109375" style="39"/>
    <col min="9473" max="9473" width="26.109375" style="39" customWidth="1"/>
    <col min="9474" max="9474" width="20.5546875" style="39" customWidth="1"/>
    <col min="9475" max="9475" width="16.33203125" style="39" customWidth="1"/>
    <col min="9476" max="9477" width="12.44140625" style="39" customWidth="1"/>
    <col min="9478" max="9478" width="17.33203125" style="39" customWidth="1"/>
    <col min="9479" max="9479" width="14.88671875" style="39" customWidth="1"/>
    <col min="9480" max="9480" width="12.44140625" style="39" customWidth="1"/>
    <col min="9481" max="9481" width="13.88671875" style="39" customWidth="1"/>
    <col min="9482" max="9482" width="14.88671875" style="39" customWidth="1"/>
    <col min="9483" max="9483" width="14.109375" style="39" customWidth="1"/>
    <col min="9484" max="9484" width="12.44140625" style="39" customWidth="1"/>
    <col min="9485" max="9485" width="9.109375" style="39"/>
    <col min="9486" max="9486" width="0" style="39" hidden="1" customWidth="1"/>
    <col min="9487" max="9728" width="9.109375" style="39"/>
    <col min="9729" max="9729" width="26.109375" style="39" customWidth="1"/>
    <col min="9730" max="9730" width="20.5546875" style="39" customWidth="1"/>
    <col min="9731" max="9731" width="16.33203125" style="39" customWidth="1"/>
    <col min="9732" max="9733" width="12.44140625" style="39" customWidth="1"/>
    <col min="9734" max="9734" width="17.33203125" style="39" customWidth="1"/>
    <col min="9735" max="9735" width="14.88671875" style="39" customWidth="1"/>
    <col min="9736" max="9736" width="12.44140625" style="39" customWidth="1"/>
    <col min="9737" max="9737" width="13.88671875" style="39" customWidth="1"/>
    <col min="9738" max="9738" width="14.88671875" style="39" customWidth="1"/>
    <col min="9739" max="9739" width="14.109375" style="39" customWidth="1"/>
    <col min="9740" max="9740" width="12.44140625" style="39" customWidth="1"/>
    <col min="9741" max="9741" width="9.109375" style="39"/>
    <col min="9742" max="9742" width="0" style="39" hidden="1" customWidth="1"/>
    <col min="9743" max="9984" width="9.109375" style="39"/>
    <col min="9985" max="9985" width="26.109375" style="39" customWidth="1"/>
    <col min="9986" max="9986" width="20.5546875" style="39" customWidth="1"/>
    <col min="9987" max="9987" width="16.33203125" style="39" customWidth="1"/>
    <col min="9988" max="9989" width="12.44140625" style="39" customWidth="1"/>
    <col min="9990" max="9990" width="17.33203125" style="39" customWidth="1"/>
    <col min="9991" max="9991" width="14.88671875" style="39" customWidth="1"/>
    <col min="9992" max="9992" width="12.44140625" style="39" customWidth="1"/>
    <col min="9993" max="9993" width="13.88671875" style="39" customWidth="1"/>
    <col min="9994" max="9994" width="14.88671875" style="39" customWidth="1"/>
    <col min="9995" max="9995" width="14.109375" style="39" customWidth="1"/>
    <col min="9996" max="9996" width="12.44140625" style="39" customWidth="1"/>
    <col min="9997" max="9997" width="9.109375" style="39"/>
    <col min="9998" max="9998" width="0" style="39" hidden="1" customWidth="1"/>
    <col min="9999" max="10240" width="9.109375" style="39"/>
    <col min="10241" max="10241" width="26.109375" style="39" customWidth="1"/>
    <col min="10242" max="10242" width="20.5546875" style="39" customWidth="1"/>
    <col min="10243" max="10243" width="16.33203125" style="39" customWidth="1"/>
    <col min="10244" max="10245" width="12.44140625" style="39" customWidth="1"/>
    <col min="10246" max="10246" width="17.33203125" style="39" customWidth="1"/>
    <col min="10247" max="10247" width="14.88671875" style="39" customWidth="1"/>
    <col min="10248" max="10248" width="12.44140625" style="39" customWidth="1"/>
    <col min="10249" max="10249" width="13.88671875" style="39" customWidth="1"/>
    <col min="10250" max="10250" width="14.88671875" style="39" customWidth="1"/>
    <col min="10251" max="10251" width="14.109375" style="39" customWidth="1"/>
    <col min="10252" max="10252" width="12.44140625" style="39" customWidth="1"/>
    <col min="10253" max="10253" width="9.109375" style="39"/>
    <col min="10254" max="10254" width="0" style="39" hidden="1" customWidth="1"/>
    <col min="10255" max="10496" width="9.109375" style="39"/>
    <col min="10497" max="10497" width="26.109375" style="39" customWidth="1"/>
    <col min="10498" max="10498" width="20.5546875" style="39" customWidth="1"/>
    <col min="10499" max="10499" width="16.33203125" style="39" customWidth="1"/>
    <col min="10500" max="10501" width="12.44140625" style="39" customWidth="1"/>
    <col min="10502" max="10502" width="17.33203125" style="39" customWidth="1"/>
    <col min="10503" max="10503" width="14.88671875" style="39" customWidth="1"/>
    <col min="10504" max="10504" width="12.44140625" style="39" customWidth="1"/>
    <col min="10505" max="10505" width="13.88671875" style="39" customWidth="1"/>
    <col min="10506" max="10506" width="14.88671875" style="39" customWidth="1"/>
    <col min="10507" max="10507" width="14.109375" style="39" customWidth="1"/>
    <col min="10508" max="10508" width="12.44140625" style="39" customWidth="1"/>
    <col min="10509" max="10509" width="9.109375" style="39"/>
    <col min="10510" max="10510" width="0" style="39" hidden="1" customWidth="1"/>
    <col min="10511" max="10752" width="9.109375" style="39"/>
    <col min="10753" max="10753" width="26.109375" style="39" customWidth="1"/>
    <col min="10754" max="10754" width="20.5546875" style="39" customWidth="1"/>
    <col min="10755" max="10755" width="16.33203125" style="39" customWidth="1"/>
    <col min="10756" max="10757" width="12.44140625" style="39" customWidth="1"/>
    <col min="10758" max="10758" width="17.33203125" style="39" customWidth="1"/>
    <col min="10759" max="10759" width="14.88671875" style="39" customWidth="1"/>
    <col min="10760" max="10760" width="12.44140625" style="39" customWidth="1"/>
    <col min="10761" max="10761" width="13.88671875" style="39" customWidth="1"/>
    <col min="10762" max="10762" width="14.88671875" style="39" customWidth="1"/>
    <col min="10763" max="10763" width="14.109375" style="39" customWidth="1"/>
    <col min="10764" max="10764" width="12.44140625" style="39" customWidth="1"/>
    <col min="10765" max="10765" width="9.109375" style="39"/>
    <col min="10766" max="10766" width="0" style="39" hidden="1" customWidth="1"/>
    <col min="10767" max="11008" width="9.109375" style="39"/>
    <col min="11009" max="11009" width="26.109375" style="39" customWidth="1"/>
    <col min="11010" max="11010" width="20.5546875" style="39" customWidth="1"/>
    <col min="11011" max="11011" width="16.33203125" style="39" customWidth="1"/>
    <col min="11012" max="11013" width="12.44140625" style="39" customWidth="1"/>
    <col min="11014" max="11014" width="17.33203125" style="39" customWidth="1"/>
    <col min="11015" max="11015" width="14.88671875" style="39" customWidth="1"/>
    <col min="11016" max="11016" width="12.44140625" style="39" customWidth="1"/>
    <col min="11017" max="11017" width="13.88671875" style="39" customWidth="1"/>
    <col min="11018" max="11018" width="14.88671875" style="39" customWidth="1"/>
    <col min="11019" max="11019" width="14.109375" style="39" customWidth="1"/>
    <col min="11020" max="11020" width="12.44140625" style="39" customWidth="1"/>
    <col min="11021" max="11021" width="9.109375" style="39"/>
    <col min="11022" max="11022" width="0" style="39" hidden="1" customWidth="1"/>
    <col min="11023" max="11264" width="9.109375" style="39"/>
    <col min="11265" max="11265" width="26.109375" style="39" customWidth="1"/>
    <col min="11266" max="11266" width="20.5546875" style="39" customWidth="1"/>
    <col min="11267" max="11267" width="16.33203125" style="39" customWidth="1"/>
    <col min="11268" max="11269" width="12.44140625" style="39" customWidth="1"/>
    <col min="11270" max="11270" width="17.33203125" style="39" customWidth="1"/>
    <col min="11271" max="11271" width="14.88671875" style="39" customWidth="1"/>
    <col min="11272" max="11272" width="12.44140625" style="39" customWidth="1"/>
    <col min="11273" max="11273" width="13.88671875" style="39" customWidth="1"/>
    <col min="11274" max="11274" width="14.88671875" style="39" customWidth="1"/>
    <col min="11275" max="11275" width="14.109375" style="39" customWidth="1"/>
    <col min="11276" max="11276" width="12.44140625" style="39" customWidth="1"/>
    <col min="11277" max="11277" width="9.109375" style="39"/>
    <col min="11278" max="11278" width="0" style="39" hidden="1" customWidth="1"/>
    <col min="11279" max="11520" width="9.109375" style="39"/>
    <col min="11521" max="11521" width="26.109375" style="39" customWidth="1"/>
    <col min="11522" max="11522" width="20.5546875" style="39" customWidth="1"/>
    <col min="11523" max="11523" width="16.33203125" style="39" customWidth="1"/>
    <col min="11524" max="11525" width="12.44140625" style="39" customWidth="1"/>
    <col min="11526" max="11526" width="17.33203125" style="39" customWidth="1"/>
    <col min="11527" max="11527" width="14.88671875" style="39" customWidth="1"/>
    <col min="11528" max="11528" width="12.44140625" style="39" customWidth="1"/>
    <col min="11529" max="11529" width="13.88671875" style="39" customWidth="1"/>
    <col min="11530" max="11530" width="14.88671875" style="39" customWidth="1"/>
    <col min="11531" max="11531" width="14.109375" style="39" customWidth="1"/>
    <col min="11532" max="11532" width="12.44140625" style="39" customWidth="1"/>
    <col min="11533" max="11533" width="9.109375" style="39"/>
    <col min="11534" max="11534" width="0" style="39" hidden="1" customWidth="1"/>
    <col min="11535" max="11776" width="9.109375" style="39"/>
    <col min="11777" max="11777" width="26.109375" style="39" customWidth="1"/>
    <col min="11778" max="11778" width="20.5546875" style="39" customWidth="1"/>
    <col min="11779" max="11779" width="16.33203125" style="39" customWidth="1"/>
    <col min="11780" max="11781" width="12.44140625" style="39" customWidth="1"/>
    <col min="11782" max="11782" width="17.33203125" style="39" customWidth="1"/>
    <col min="11783" max="11783" width="14.88671875" style="39" customWidth="1"/>
    <col min="11784" max="11784" width="12.44140625" style="39" customWidth="1"/>
    <col min="11785" max="11785" width="13.88671875" style="39" customWidth="1"/>
    <col min="11786" max="11786" width="14.88671875" style="39" customWidth="1"/>
    <col min="11787" max="11787" width="14.109375" style="39" customWidth="1"/>
    <col min="11788" max="11788" width="12.44140625" style="39" customWidth="1"/>
    <col min="11789" max="11789" width="9.109375" style="39"/>
    <col min="11790" max="11790" width="0" style="39" hidden="1" customWidth="1"/>
    <col min="11791" max="12032" width="9.109375" style="39"/>
    <col min="12033" max="12033" width="26.109375" style="39" customWidth="1"/>
    <col min="12034" max="12034" width="20.5546875" style="39" customWidth="1"/>
    <col min="12035" max="12035" width="16.33203125" style="39" customWidth="1"/>
    <col min="12036" max="12037" width="12.44140625" style="39" customWidth="1"/>
    <col min="12038" max="12038" width="17.33203125" style="39" customWidth="1"/>
    <col min="12039" max="12039" width="14.88671875" style="39" customWidth="1"/>
    <col min="12040" max="12040" width="12.44140625" style="39" customWidth="1"/>
    <col min="12041" max="12041" width="13.88671875" style="39" customWidth="1"/>
    <col min="12042" max="12042" width="14.88671875" style="39" customWidth="1"/>
    <col min="12043" max="12043" width="14.109375" style="39" customWidth="1"/>
    <col min="12044" max="12044" width="12.44140625" style="39" customWidth="1"/>
    <col min="12045" max="12045" width="9.109375" style="39"/>
    <col min="12046" max="12046" width="0" style="39" hidden="1" customWidth="1"/>
    <col min="12047" max="12288" width="9.109375" style="39"/>
    <col min="12289" max="12289" width="26.109375" style="39" customWidth="1"/>
    <col min="12290" max="12290" width="20.5546875" style="39" customWidth="1"/>
    <col min="12291" max="12291" width="16.33203125" style="39" customWidth="1"/>
    <col min="12292" max="12293" width="12.44140625" style="39" customWidth="1"/>
    <col min="12294" max="12294" width="17.33203125" style="39" customWidth="1"/>
    <col min="12295" max="12295" width="14.88671875" style="39" customWidth="1"/>
    <col min="12296" max="12296" width="12.44140625" style="39" customWidth="1"/>
    <col min="12297" max="12297" width="13.88671875" style="39" customWidth="1"/>
    <col min="12298" max="12298" width="14.88671875" style="39" customWidth="1"/>
    <col min="12299" max="12299" width="14.109375" style="39" customWidth="1"/>
    <col min="12300" max="12300" width="12.44140625" style="39" customWidth="1"/>
    <col min="12301" max="12301" width="9.109375" style="39"/>
    <col min="12302" max="12302" width="0" style="39" hidden="1" customWidth="1"/>
    <col min="12303" max="12544" width="9.109375" style="39"/>
    <col min="12545" max="12545" width="26.109375" style="39" customWidth="1"/>
    <col min="12546" max="12546" width="20.5546875" style="39" customWidth="1"/>
    <col min="12547" max="12547" width="16.33203125" style="39" customWidth="1"/>
    <col min="12548" max="12549" width="12.44140625" style="39" customWidth="1"/>
    <col min="12550" max="12550" width="17.33203125" style="39" customWidth="1"/>
    <col min="12551" max="12551" width="14.88671875" style="39" customWidth="1"/>
    <col min="12552" max="12552" width="12.44140625" style="39" customWidth="1"/>
    <col min="12553" max="12553" width="13.88671875" style="39" customWidth="1"/>
    <col min="12554" max="12554" width="14.88671875" style="39" customWidth="1"/>
    <col min="12555" max="12555" width="14.109375" style="39" customWidth="1"/>
    <col min="12556" max="12556" width="12.44140625" style="39" customWidth="1"/>
    <col min="12557" max="12557" width="9.109375" style="39"/>
    <col min="12558" max="12558" width="0" style="39" hidden="1" customWidth="1"/>
    <col min="12559" max="12800" width="9.109375" style="39"/>
    <col min="12801" max="12801" width="26.109375" style="39" customWidth="1"/>
    <col min="12802" max="12802" width="20.5546875" style="39" customWidth="1"/>
    <col min="12803" max="12803" width="16.33203125" style="39" customWidth="1"/>
    <col min="12804" max="12805" width="12.44140625" style="39" customWidth="1"/>
    <col min="12806" max="12806" width="17.33203125" style="39" customWidth="1"/>
    <col min="12807" max="12807" width="14.88671875" style="39" customWidth="1"/>
    <col min="12808" max="12808" width="12.44140625" style="39" customWidth="1"/>
    <col min="12809" max="12809" width="13.88671875" style="39" customWidth="1"/>
    <col min="12810" max="12810" width="14.88671875" style="39" customWidth="1"/>
    <col min="12811" max="12811" width="14.109375" style="39" customWidth="1"/>
    <col min="12812" max="12812" width="12.44140625" style="39" customWidth="1"/>
    <col min="12813" max="12813" width="9.109375" style="39"/>
    <col min="12814" max="12814" width="0" style="39" hidden="1" customWidth="1"/>
    <col min="12815" max="13056" width="9.109375" style="39"/>
    <col min="13057" max="13057" width="26.109375" style="39" customWidth="1"/>
    <col min="13058" max="13058" width="20.5546875" style="39" customWidth="1"/>
    <col min="13059" max="13059" width="16.33203125" style="39" customWidth="1"/>
    <col min="13060" max="13061" width="12.44140625" style="39" customWidth="1"/>
    <col min="13062" max="13062" width="17.33203125" style="39" customWidth="1"/>
    <col min="13063" max="13063" width="14.88671875" style="39" customWidth="1"/>
    <col min="13064" max="13064" width="12.44140625" style="39" customWidth="1"/>
    <col min="13065" max="13065" width="13.88671875" style="39" customWidth="1"/>
    <col min="13066" max="13066" width="14.88671875" style="39" customWidth="1"/>
    <col min="13067" max="13067" width="14.109375" style="39" customWidth="1"/>
    <col min="13068" max="13068" width="12.44140625" style="39" customWidth="1"/>
    <col min="13069" max="13069" width="9.109375" style="39"/>
    <col min="13070" max="13070" width="0" style="39" hidden="1" customWidth="1"/>
    <col min="13071" max="13312" width="9.109375" style="39"/>
    <col min="13313" max="13313" width="26.109375" style="39" customWidth="1"/>
    <col min="13314" max="13314" width="20.5546875" style="39" customWidth="1"/>
    <col min="13315" max="13315" width="16.33203125" style="39" customWidth="1"/>
    <col min="13316" max="13317" width="12.44140625" style="39" customWidth="1"/>
    <col min="13318" max="13318" width="17.33203125" style="39" customWidth="1"/>
    <col min="13319" max="13319" width="14.88671875" style="39" customWidth="1"/>
    <col min="13320" max="13320" width="12.44140625" style="39" customWidth="1"/>
    <col min="13321" max="13321" width="13.88671875" style="39" customWidth="1"/>
    <col min="13322" max="13322" width="14.88671875" style="39" customWidth="1"/>
    <col min="13323" max="13323" width="14.109375" style="39" customWidth="1"/>
    <col min="13324" max="13324" width="12.44140625" style="39" customWidth="1"/>
    <col min="13325" max="13325" width="9.109375" style="39"/>
    <col min="13326" max="13326" width="0" style="39" hidden="1" customWidth="1"/>
    <col min="13327" max="13568" width="9.109375" style="39"/>
    <col min="13569" max="13569" width="26.109375" style="39" customWidth="1"/>
    <col min="13570" max="13570" width="20.5546875" style="39" customWidth="1"/>
    <col min="13571" max="13571" width="16.33203125" style="39" customWidth="1"/>
    <col min="13572" max="13573" width="12.44140625" style="39" customWidth="1"/>
    <col min="13574" max="13574" width="17.33203125" style="39" customWidth="1"/>
    <col min="13575" max="13575" width="14.88671875" style="39" customWidth="1"/>
    <col min="13576" max="13576" width="12.44140625" style="39" customWidth="1"/>
    <col min="13577" max="13577" width="13.88671875" style="39" customWidth="1"/>
    <col min="13578" max="13578" width="14.88671875" style="39" customWidth="1"/>
    <col min="13579" max="13579" width="14.109375" style="39" customWidth="1"/>
    <col min="13580" max="13580" width="12.44140625" style="39" customWidth="1"/>
    <col min="13581" max="13581" width="9.109375" style="39"/>
    <col min="13582" max="13582" width="0" style="39" hidden="1" customWidth="1"/>
    <col min="13583" max="13824" width="9.109375" style="39"/>
    <col min="13825" max="13825" width="26.109375" style="39" customWidth="1"/>
    <col min="13826" max="13826" width="20.5546875" style="39" customWidth="1"/>
    <col min="13827" max="13827" width="16.33203125" style="39" customWidth="1"/>
    <col min="13828" max="13829" width="12.44140625" style="39" customWidth="1"/>
    <col min="13830" max="13830" width="17.33203125" style="39" customWidth="1"/>
    <col min="13831" max="13831" width="14.88671875" style="39" customWidth="1"/>
    <col min="13832" max="13832" width="12.44140625" style="39" customWidth="1"/>
    <col min="13833" max="13833" width="13.88671875" style="39" customWidth="1"/>
    <col min="13834" max="13834" width="14.88671875" style="39" customWidth="1"/>
    <col min="13835" max="13835" width="14.109375" style="39" customWidth="1"/>
    <col min="13836" max="13836" width="12.44140625" style="39" customWidth="1"/>
    <col min="13837" max="13837" width="9.109375" style="39"/>
    <col min="13838" max="13838" width="0" style="39" hidden="1" customWidth="1"/>
    <col min="13839" max="14080" width="9.109375" style="39"/>
    <col min="14081" max="14081" width="26.109375" style="39" customWidth="1"/>
    <col min="14082" max="14082" width="20.5546875" style="39" customWidth="1"/>
    <col min="14083" max="14083" width="16.33203125" style="39" customWidth="1"/>
    <col min="14084" max="14085" width="12.44140625" style="39" customWidth="1"/>
    <col min="14086" max="14086" width="17.33203125" style="39" customWidth="1"/>
    <col min="14087" max="14087" width="14.88671875" style="39" customWidth="1"/>
    <col min="14088" max="14088" width="12.44140625" style="39" customWidth="1"/>
    <col min="14089" max="14089" width="13.88671875" style="39" customWidth="1"/>
    <col min="14090" max="14090" width="14.88671875" style="39" customWidth="1"/>
    <col min="14091" max="14091" width="14.109375" style="39" customWidth="1"/>
    <col min="14092" max="14092" width="12.44140625" style="39" customWidth="1"/>
    <col min="14093" max="14093" width="9.109375" style="39"/>
    <col min="14094" max="14094" width="0" style="39" hidden="1" customWidth="1"/>
    <col min="14095" max="14336" width="9.109375" style="39"/>
    <col min="14337" max="14337" width="26.109375" style="39" customWidth="1"/>
    <col min="14338" max="14338" width="20.5546875" style="39" customWidth="1"/>
    <col min="14339" max="14339" width="16.33203125" style="39" customWidth="1"/>
    <col min="14340" max="14341" width="12.44140625" style="39" customWidth="1"/>
    <col min="14342" max="14342" width="17.33203125" style="39" customWidth="1"/>
    <col min="14343" max="14343" width="14.88671875" style="39" customWidth="1"/>
    <col min="14344" max="14344" width="12.44140625" style="39" customWidth="1"/>
    <col min="14345" max="14345" width="13.88671875" style="39" customWidth="1"/>
    <col min="14346" max="14346" width="14.88671875" style="39" customWidth="1"/>
    <col min="14347" max="14347" width="14.109375" style="39" customWidth="1"/>
    <col min="14348" max="14348" width="12.44140625" style="39" customWidth="1"/>
    <col min="14349" max="14349" width="9.109375" style="39"/>
    <col min="14350" max="14350" width="0" style="39" hidden="1" customWidth="1"/>
    <col min="14351" max="14592" width="9.109375" style="39"/>
    <col min="14593" max="14593" width="26.109375" style="39" customWidth="1"/>
    <col min="14594" max="14594" width="20.5546875" style="39" customWidth="1"/>
    <col min="14595" max="14595" width="16.33203125" style="39" customWidth="1"/>
    <col min="14596" max="14597" width="12.44140625" style="39" customWidth="1"/>
    <col min="14598" max="14598" width="17.33203125" style="39" customWidth="1"/>
    <col min="14599" max="14599" width="14.88671875" style="39" customWidth="1"/>
    <col min="14600" max="14600" width="12.44140625" style="39" customWidth="1"/>
    <col min="14601" max="14601" width="13.88671875" style="39" customWidth="1"/>
    <col min="14602" max="14602" width="14.88671875" style="39" customWidth="1"/>
    <col min="14603" max="14603" width="14.109375" style="39" customWidth="1"/>
    <col min="14604" max="14604" width="12.44140625" style="39" customWidth="1"/>
    <col min="14605" max="14605" width="9.109375" style="39"/>
    <col min="14606" max="14606" width="0" style="39" hidden="1" customWidth="1"/>
    <col min="14607" max="14848" width="9.109375" style="39"/>
    <col min="14849" max="14849" width="26.109375" style="39" customWidth="1"/>
    <col min="14850" max="14850" width="20.5546875" style="39" customWidth="1"/>
    <col min="14851" max="14851" width="16.33203125" style="39" customWidth="1"/>
    <col min="14852" max="14853" width="12.44140625" style="39" customWidth="1"/>
    <col min="14854" max="14854" width="17.33203125" style="39" customWidth="1"/>
    <col min="14855" max="14855" width="14.88671875" style="39" customWidth="1"/>
    <col min="14856" max="14856" width="12.44140625" style="39" customWidth="1"/>
    <col min="14857" max="14857" width="13.88671875" style="39" customWidth="1"/>
    <col min="14858" max="14858" width="14.88671875" style="39" customWidth="1"/>
    <col min="14859" max="14859" width="14.109375" style="39" customWidth="1"/>
    <col min="14860" max="14860" width="12.44140625" style="39" customWidth="1"/>
    <col min="14861" max="14861" width="9.109375" style="39"/>
    <col min="14862" max="14862" width="0" style="39" hidden="1" customWidth="1"/>
    <col min="14863" max="15104" width="9.109375" style="39"/>
    <col min="15105" max="15105" width="26.109375" style="39" customWidth="1"/>
    <col min="15106" max="15106" width="20.5546875" style="39" customWidth="1"/>
    <col min="15107" max="15107" width="16.33203125" style="39" customWidth="1"/>
    <col min="15108" max="15109" width="12.44140625" style="39" customWidth="1"/>
    <col min="15110" max="15110" width="17.33203125" style="39" customWidth="1"/>
    <col min="15111" max="15111" width="14.88671875" style="39" customWidth="1"/>
    <col min="15112" max="15112" width="12.44140625" style="39" customWidth="1"/>
    <col min="15113" max="15113" width="13.88671875" style="39" customWidth="1"/>
    <col min="15114" max="15114" width="14.88671875" style="39" customWidth="1"/>
    <col min="15115" max="15115" width="14.109375" style="39" customWidth="1"/>
    <col min="15116" max="15116" width="12.44140625" style="39" customWidth="1"/>
    <col min="15117" max="15117" width="9.109375" style="39"/>
    <col min="15118" max="15118" width="0" style="39" hidden="1" customWidth="1"/>
    <col min="15119" max="15360" width="9.109375" style="39"/>
    <col min="15361" max="15361" width="26.109375" style="39" customWidth="1"/>
    <col min="15362" max="15362" width="20.5546875" style="39" customWidth="1"/>
    <col min="15363" max="15363" width="16.33203125" style="39" customWidth="1"/>
    <col min="15364" max="15365" width="12.44140625" style="39" customWidth="1"/>
    <col min="15366" max="15366" width="17.33203125" style="39" customWidth="1"/>
    <col min="15367" max="15367" width="14.88671875" style="39" customWidth="1"/>
    <col min="15368" max="15368" width="12.44140625" style="39" customWidth="1"/>
    <col min="15369" max="15369" width="13.88671875" style="39" customWidth="1"/>
    <col min="15370" max="15370" width="14.88671875" style="39" customWidth="1"/>
    <col min="15371" max="15371" width="14.109375" style="39" customWidth="1"/>
    <col min="15372" max="15372" width="12.44140625" style="39" customWidth="1"/>
    <col min="15373" max="15373" width="9.109375" style="39"/>
    <col min="15374" max="15374" width="0" style="39" hidden="1" customWidth="1"/>
    <col min="15375" max="15616" width="9.109375" style="39"/>
    <col min="15617" max="15617" width="26.109375" style="39" customWidth="1"/>
    <col min="15618" max="15618" width="20.5546875" style="39" customWidth="1"/>
    <col min="15619" max="15619" width="16.33203125" style="39" customWidth="1"/>
    <col min="15620" max="15621" width="12.44140625" style="39" customWidth="1"/>
    <col min="15622" max="15622" width="17.33203125" style="39" customWidth="1"/>
    <col min="15623" max="15623" width="14.88671875" style="39" customWidth="1"/>
    <col min="15624" max="15624" width="12.44140625" style="39" customWidth="1"/>
    <col min="15625" max="15625" width="13.88671875" style="39" customWidth="1"/>
    <col min="15626" max="15626" width="14.88671875" style="39" customWidth="1"/>
    <col min="15627" max="15627" width="14.109375" style="39" customWidth="1"/>
    <col min="15628" max="15628" width="12.44140625" style="39" customWidth="1"/>
    <col min="15629" max="15629" width="9.109375" style="39"/>
    <col min="15630" max="15630" width="0" style="39" hidden="1" customWidth="1"/>
    <col min="15631" max="15872" width="9.109375" style="39"/>
    <col min="15873" max="15873" width="26.109375" style="39" customWidth="1"/>
    <col min="15874" max="15874" width="20.5546875" style="39" customWidth="1"/>
    <col min="15875" max="15875" width="16.33203125" style="39" customWidth="1"/>
    <col min="15876" max="15877" width="12.44140625" style="39" customWidth="1"/>
    <col min="15878" max="15878" width="17.33203125" style="39" customWidth="1"/>
    <col min="15879" max="15879" width="14.88671875" style="39" customWidth="1"/>
    <col min="15880" max="15880" width="12.44140625" style="39" customWidth="1"/>
    <col min="15881" max="15881" width="13.88671875" style="39" customWidth="1"/>
    <col min="15882" max="15882" width="14.88671875" style="39" customWidth="1"/>
    <col min="15883" max="15883" width="14.109375" style="39" customWidth="1"/>
    <col min="15884" max="15884" width="12.44140625" style="39" customWidth="1"/>
    <col min="15885" max="15885" width="9.109375" style="39"/>
    <col min="15886" max="15886" width="0" style="39" hidden="1" customWidth="1"/>
    <col min="15887" max="16128" width="9.109375" style="39"/>
    <col min="16129" max="16129" width="26.109375" style="39" customWidth="1"/>
    <col min="16130" max="16130" width="20.5546875" style="39" customWidth="1"/>
    <col min="16131" max="16131" width="16.33203125" style="39" customWidth="1"/>
    <col min="16132" max="16133" width="12.44140625" style="39" customWidth="1"/>
    <col min="16134" max="16134" width="17.33203125" style="39" customWidth="1"/>
    <col min="16135" max="16135" width="14.88671875" style="39" customWidth="1"/>
    <col min="16136" max="16136" width="12.44140625" style="39" customWidth="1"/>
    <col min="16137" max="16137" width="13.88671875" style="39" customWidth="1"/>
    <col min="16138" max="16138" width="14.88671875" style="39" customWidth="1"/>
    <col min="16139" max="16139" width="14.109375" style="39" customWidth="1"/>
    <col min="16140" max="16140" width="12.44140625" style="39" customWidth="1"/>
    <col min="16141" max="16141" width="9.109375" style="39"/>
    <col min="16142" max="16142" width="0" style="39" hidden="1" customWidth="1"/>
    <col min="16143" max="16384" width="9.109375" style="39"/>
  </cols>
  <sheetData>
    <row r="1" spans="1:14" ht="17.399999999999999" x14ac:dyDescent="0.3">
      <c r="A1" s="580" t="s">
        <v>288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N1" s="42"/>
    </row>
    <row r="2" spans="1:14" ht="15.6" x14ac:dyDescent="0.3">
      <c r="A2" s="581" t="s">
        <v>123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N2" s="42"/>
    </row>
    <row r="3" spans="1:14" x14ac:dyDescent="0.25">
      <c r="A3" s="315"/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N3" s="42"/>
    </row>
    <row r="4" spans="1:14" s="199" customFormat="1" x14ac:dyDescent="0.25">
      <c r="A4" s="315"/>
      <c r="B4" s="316"/>
      <c r="C4" s="318" t="s">
        <v>82</v>
      </c>
      <c r="D4" s="318" t="s">
        <v>0</v>
      </c>
      <c r="E4" s="318" t="s">
        <v>83</v>
      </c>
      <c r="F4" s="318" t="s">
        <v>85</v>
      </c>
      <c r="G4" s="318" t="s">
        <v>83</v>
      </c>
      <c r="H4" s="318" t="s">
        <v>1</v>
      </c>
      <c r="I4" s="318"/>
      <c r="J4" s="318" t="s">
        <v>2</v>
      </c>
      <c r="K4" s="315"/>
      <c r="L4" s="315"/>
      <c r="N4" s="42"/>
    </row>
    <row r="5" spans="1:14" s="199" customFormat="1" x14ac:dyDescent="0.25">
      <c r="A5" s="318" t="s">
        <v>6</v>
      </c>
      <c r="B5" s="316" t="s">
        <v>5</v>
      </c>
      <c r="C5" s="318" t="s">
        <v>7</v>
      </c>
      <c r="D5" s="318" t="s">
        <v>7</v>
      </c>
      <c r="E5" s="318" t="s">
        <v>7</v>
      </c>
      <c r="F5" s="318" t="s">
        <v>8</v>
      </c>
      <c r="G5" s="318" t="s">
        <v>8</v>
      </c>
      <c r="H5" s="318" t="s">
        <v>8</v>
      </c>
      <c r="I5" s="318" t="s">
        <v>9</v>
      </c>
      <c r="J5" s="318" t="s">
        <v>42</v>
      </c>
      <c r="K5" s="318" t="s">
        <v>11</v>
      </c>
      <c r="L5" s="318" t="s">
        <v>12</v>
      </c>
      <c r="N5" s="42"/>
    </row>
    <row r="6" spans="1:14" s="322" customFormat="1" ht="12" customHeight="1" x14ac:dyDescent="0.25">
      <c r="A6" s="319"/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1:14" s="199" customFormat="1" x14ac:dyDescent="0.25">
      <c r="A7" s="323" t="s">
        <v>79</v>
      </c>
      <c r="B7" s="320" t="s">
        <v>121</v>
      </c>
      <c r="C7" s="324">
        <v>0</v>
      </c>
      <c r="D7" s="324">
        <v>0</v>
      </c>
      <c r="E7" s="324">
        <v>0</v>
      </c>
      <c r="F7" s="324">
        <v>0</v>
      </c>
      <c r="G7" s="324">
        <v>0</v>
      </c>
      <c r="H7" s="324">
        <v>0</v>
      </c>
      <c r="I7" s="324">
        <v>0</v>
      </c>
      <c r="J7" s="324">
        <v>5186</v>
      </c>
      <c r="K7" s="324">
        <v>1</v>
      </c>
      <c r="L7" s="324">
        <v>8</v>
      </c>
      <c r="N7" s="322">
        <v>0</v>
      </c>
    </row>
    <row r="8" spans="1:14" x14ac:dyDescent="0.25">
      <c r="A8" s="319"/>
      <c r="B8" s="319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4" x14ac:dyDescent="0.25">
      <c r="A9" s="319" t="s">
        <v>26</v>
      </c>
      <c r="B9" s="320">
        <v>3</v>
      </c>
      <c r="C9" s="321">
        <v>11</v>
      </c>
      <c r="D9" s="321">
        <v>0</v>
      </c>
      <c r="E9" s="321">
        <v>12</v>
      </c>
      <c r="F9" s="321">
        <v>2862</v>
      </c>
      <c r="G9" s="321">
        <v>1043</v>
      </c>
      <c r="H9" s="321">
        <v>0</v>
      </c>
      <c r="I9" s="321">
        <v>16968.282750861399</v>
      </c>
      <c r="J9" s="321">
        <v>20895</v>
      </c>
      <c r="K9" s="321">
        <v>1152.090163856823</v>
      </c>
      <c r="L9" s="321">
        <v>152.100256662682</v>
      </c>
    </row>
    <row r="10" spans="1:14" x14ac:dyDescent="0.25">
      <c r="A10" s="319"/>
      <c r="B10" s="320">
        <v>17</v>
      </c>
      <c r="C10" s="321">
        <v>21</v>
      </c>
      <c r="D10" s="321">
        <v>0</v>
      </c>
      <c r="E10" s="321">
        <v>7</v>
      </c>
      <c r="F10" s="321">
        <v>2834.343797995145</v>
      </c>
      <c r="G10" s="321">
        <v>652.09822799861286</v>
      </c>
      <c r="H10" s="321">
        <v>0</v>
      </c>
      <c r="I10" s="321">
        <v>14763.834937988209</v>
      </c>
      <c r="J10" s="321">
        <v>18278</v>
      </c>
      <c r="K10" s="321">
        <v>841.04911399930643</v>
      </c>
      <c r="L10" s="321">
        <v>176.02455699965321</v>
      </c>
    </row>
    <row r="11" spans="1:14" x14ac:dyDescent="0.25">
      <c r="A11" s="319"/>
      <c r="B11" s="320">
        <v>41</v>
      </c>
      <c r="C11" s="321">
        <v>9</v>
      </c>
      <c r="D11" s="321">
        <v>0</v>
      </c>
      <c r="E11" s="321">
        <v>3</v>
      </c>
      <c r="F11" s="321">
        <v>1361</v>
      </c>
      <c r="G11" s="321">
        <v>440</v>
      </c>
      <c r="H11" s="321">
        <v>2</v>
      </c>
      <c r="I11" s="321">
        <v>10693.047676052349</v>
      </c>
      <c r="J11" s="321">
        <v>12508</v>
      </c>
      <c r="K11" s="321">
        <v>651.01432810512927</v>
      </c>
      <c r="L11" s="321">
        <v>106</v>
      </c>
    </row>
    <row r="12" spans="1:14" x14ac:dyDescent="0.25">
      <c r="A12" s="319"/>
      <c r="B12" s="320">
        <v>563</v>
      </c>
      <c r="C12" s="321">
        <v>0</v>
      </c>
      <c r="D12" s="321">
        <v>18</v>
      </c>
      <c r="E12" s="321">
        <v>0</v>
      </c>
      <c r="F12" s="321">
        <v>1</v>
      </c>
      <c r="G12" s="321">
        <v>0</v>
      </c>
      <c r="H12" s="321">
        <v>0</v>
      </c>
      <c r="I12" s="321">
        <v>2295.4903474903467</v>
      </c>
      <c r="J12" s="321">
        <v>2314</v>
      </c>
      <c r="K12" s="321">
        <v>1</v>
      </c>
      <c r="L12" s="321">
        <v>0</v>
      </c>
    </row>
    <row r="13" spans="1:14" x14ac:dyDescent="0.25">
      <c r="A13" s="319"/>
      <c r="B13" s="326" t="s">
        <v>258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70289</v>
      </c>
      <c r="K13" s="321">
        <v>1147</v>
      </c>
      <c r="L13" s="321">
        <v>659</v>
      </c>
    </row>
    <row r="14" spans="1:14" s="322" customFormat="1" x14ac:dyDescent="0.25">
      <c r="B14" s="327" t="s">
        <v>122</v>
      </c>
      <c r="C14" s="328">
        <v>41</v>
      </c>
      <c r="D14" s="328">
        <v>18</v>
      </c>
      <c r="E14" s="328">
        <v>22</v>
      </c>
      <c r="F14" s="328">
        <v>7058.343797995145</v>
      </c>
      <c r="G14" s="328">
        <v>2135.0982279986129</v>
      </c>
      <c r="H14" s="328">
        <v>2</v>
      </c>
      <c r="I14" s="328">
        <v>44720.655712392305</v>
      </c>
      <c r="J14" s="328">
        <v>124284</v>
      </c>
      <c r="K14" s="328">
        <v>3792.1536059612586</v>
      </c>
      <c r="L14" s="328">
        <v>1093.1248136623353</v>
      </c>
      <c r="N14" s="322">
        <v>0</v>
      </c>
    </row>
    <row r="15" spans="1:14" s="322" customFormat="1" x14ac:dyDescent="0.25">
      <c r="A15" s="319"/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</row>
    <row r="16" spans="1:14" s="322" customFormat="1" x14ac:dyDescent="0.25">
      <c r="A16" s="319" t="s">
        <v>106</v>
      </c>
      <c r="B16" s="327">
        <v>563</v>
      </c>
      <c r="C16" s="321">
        <v>0</v>
      </c>
      <c r="D16" s="321">
        <v>1</v>
      </c>
      <c r="E16" s="321">
        <v>0</v>
      </c>
      <c r="F16" s="321">
        <v>0</v>
      </c>
      <c r="G16" s="321">
        <v>0</v>
      </c>
      <c r="H16" s="321">
        <v>0</v>
      </c>
      <c r="I16" s="321">
        <v>734.62548262548262</v>
      </c>
      <c r="J16" s="321">
        <v>736</v>
      </c>
      <c r="K16" s="321">
        <v>0</v>
      </c>
      <c r="L16" s="321">
        <v>2</v>
      </c>
      <c r="N16" s="322">
        <v>0</v>
      </c>
    </row>
    <row r="17" spans="1:37" x14ac:dyDescent="0.25">
      <c r="A17" s="319"/>
      <c r="B17" s="320"/>
      <c r="C17" s="329"/>
      <c r="D17" s="329"/>
      <c r="E17" s="329"/>
      <c r="F17" s="329"/>
      <c r="G17" s="329"/>
      <c r="H17" s="329"/>
      <c r="I17" s="329"/>
      <c r="J17" s="329"/>
      <c r="K17" s="329"/>
      <c r="L17" s="329"/>
    </row>
    <row r="18" spans="1:37" x14ac:dyDescent="0.25">
      <c r="A18" s="319" t="s">
        <v>22</v>
      </c>
      <c r="B18" s="320">
        <v>56</v>
      </c>
      <c r="C18" s="321">
        <v>0</v>
      </c>
      <c r="D18" s="321">
        <v>0</v>
      </c>
      <c r="E18" s="321">
        <v>0</v>
      </c>
      <c r="F18" s="321">
        <v>81</v>
      </c>
      <c r="G18" s="321">
        <v>0</v>
      </c>
      <c r="H18" s="321">
        <v>0</v>
      </c>
      <c r="I18" s="321">
        <v>1938.027559847113</v>
      </c>
      <c r="J18" s="321">
        <v>2019</v>
      </c>
      <c r="K18" s="321">
        <v>181</v>
      </c>
      <c r="L18" s="321">
        <v>35</v>
      </c>
    </row>
    <row r="19" spans="1:37" x14ac:dyDescent="0.25">
      <c r="A19" s="320"/>
      <c r="B19" s="320">
        <v>66</v>
      </c>
      <c r="C19" s="321">
        <v>3</v>
      </c>
      <c r="D19" s="321">
        <v>0</v>
      </c>
      <c r="E19" s="321">
        <v>2</v>
      </c>
      <c r="F19" s="321">
        <v>131</v>
      </c>
      <c r="G19" s="321">
        <v>39</v>
      </c>
      <c r="H19" s="321">
        <v>0</v>
      </c>
      <c r="I19" s="321">
        <v>12205</v>
      </c>
      <c r="J19" s="321">
        <v>12380</v>
      </c>
      <c r="K19" s="321">
        <v>700</v>
      </c>
      <c r="L19" s="321">
        <v>74</v>
      </c>
    </row>
    <row r="20" spans="1:37" x14ac:dyDescent="0.25">
      <c r="A20" s="320"/>
      <c r="B20" s="320">
        <v>72</v>
      </c>
      <c r="C20" s="321">
        <v>10</v>
      </c>
      <c r="D20" s="321">
        <v>0</v>
      </c>
      <c r="E20" s="321">
        <v>8</v>
      </c>
      <c r="F20" s="321">
        <v>1552</v>
      </c>
      <c r="G20" s="321">
        <v>99</v>
      </c>
      <c r="H20" s="321">
        <v>0</v>
      </c>
      <c r="I20" s="321">
        <v>97052.194391870245</v>
      </c>
      <c r="J20" s="321">
        <v>98721</v>
      </c>
      <c r="K20" s="321">
        <v>4881.2570538392101</v>
      </c>
      <c r="L20" s="321">
        <v>629.25705383921036</v>
      </c>
    </row>
    <row r="21" spans="1:37" x14ac:dyDescent="0.25">
      <c r="A21" s="319"/>
      <c r="B21" s="320">
        <v>81</v>
      </c>
      <c r="C21" s="321">
        <v>0</v>
      </c>
      <c r="D21" s="321">
        <v>0</v>
      </c>
      <c r="E21" s="321">
        <v>0</v>
      </c>
      <c r="F21" s="321">
        <v>430</v>
      </c>
      <c r="G21" s="321">
        <v>9</v>
      </c>
      <c r="H21" s="321">
        <v>0</v>
      </c>
      <c r="I21" s="321">
        <v>13181</v>
      </c>
      <c r="J21" s="321">
        <v>13620</v>
      </c>
      <c r="K21" s="321">
        <v>718</v>
      </c>
      <c r="L21" s="321">
        <v>58</v>
      </c>
    </row>
    <row r="22" spans="1:37" x14ac:dyDescent="0.25">
      <c r="A22" s="319"/>
      <c r="B22" s="320">
        <v>96</v>
      </c>
      <c r="C22" s="321">
        <v>1</v>
      </c>
      <c r="D22" s="321">
        <v>0</v>
      </c>
      <c r="E22" s="321">
        <v>2</v>
      </c>
      <c r="F22" s="321">
        <v>28</v>
      </c>
      <c r="G22" s="321">
        <v>8</v>
      </c>
      <c r="H22" s="321">
        <v>0</v>
      </c>
      <c r="I22" s="321">
        <v>35721</v>
      </c>
      <c r="J22" s="321">
        <v>35760</v>
      </c>
      <c r="K22" s="321">
        <v>1818</v>
      </c>
      <c r="L22" s="321">
        <v>199</v>
      </c>
    </row>
    <row r="23" spans="1:37" x14ac:dyDescent="0.25">
      <c r="A23" s="319"/>
      <c r="B23" s="320">
        <v>104</v>
      </c>
      <c r="C23" s="321">
        <v>1</v>
      </c>
      <c r="D23" s="321">
        <v>0</v>
      </c>
      <c r="E23" s="321">
        <v>2</v>
      </c>
      <c r="F23" s="321">
        <v>21</v>
      </c>
      <c r="G23" s="321">
        <v>7</v>
      </c>
      <c r="H23" s="321">
        <v>0</v>
      </c>
      <c r="I23" s="321">
        <v>31299</v>
      </c>
      <c r="J23" s="321">
        <v>31330</v>
      </c>
      <c r="K23" s="321">
        <v>1912</v>
      </c>
      <c r="L23" s="321">
        <v>402</v>
      </c>
    </row>
    <row r="24" spans="1:37" x14ac:dyDescent="0.25">
      <c r="A24" s="319"/>
      <c r="B24" s="320">
        <v>108</v>
      </c>
      <c r="C24" s="321">
        <v>1</v>
      </c>
      <c r="D24" s="321">
        <v>0</v>
      </c>
      <c r="E24" s="321">
        <v>4</v>
      </c>
      <c r="F24" s="321">
        <v>448</v>
      </c>
      <c r="G24" s="321">
        <v>10</v>
      </c>
      <c r="H24" s="321">
        <v>0</v>
      </c>
      <c r="I24" s="321">
        <v>24714.749552435689</v>
      </c>
      <c r="J24" s="321">
        <v>25178</v>
      </c>
      <c r="K24" s="321">
        <v>1603.5749552435691</v>
      </c>
      <c r="L24" s="321">
        <v>72</v>
      </c>
    </row>
    <row r="25" spans="1:37" x14ac:dyDescent="0.25">
      <c r="A25" s="319"/>
      <c r="B25" s="320">
        <v>112</v>
      </c>
      <c r="C25" s="321">
        <v>9</v>
      </c>
      <c r="D25" s="321">
        <v>0</v>
      </c>
      <c r="E25" s="321">
        <v>2</v>
      </c>
      <c r="F25" s="321">
        <v>267</v>
      </c>
      <c r="G25" s="321">
        <v>46</v>
      </c>
      <c r="H25" s="321">
        <v>0</v>
      </c>
      <c r="I25" s="321">
        <v>152769</v>
      </c>
      <c r="J25" s="321">
        <v>153093</v>
      </c>
      <c r="K25" s="321">
        <v>8816</v>
      </c>
      <c r="L25" s="321">
        <v>743</v>
      </c>
    </row>
    <row r="26" spans="1:37" x14ac:dyDescent="0.25">
      <c r="A26" s="319"/>
      <c r="B26" s="320">
        <v>136</v>
      </c>
      <c r="C26" s="321">
        <v>2</v>
      </c>
      <c r="D26" s="321">
        <v>0</v>
      </c>
      <c r="E26" s="321">
        <v>0</v>
      </c>
      <c r="F26" s="321">
        <v>463</v>
      </c>
      <c r="G26" s="321">
        <v>17</v>
      </c>
      <c r="H26" s="321">
        <v>0</v>
      </c>
      <c r="I26" s="321">
        <v>7076</v>
      </c>
      <c r="J26" s="321">
        <v>7559</v>
      </c>
      <c r="K26" s="321">
        <v>588</v>
      </c>
      <c r="L26" s="321">
        <v>49</v>
      </c>
    </row>
    <row r="27" spans="1:37" x14ac:dyDescent="0.25">
      <c r="A27" s="319"/>
      <c r="B27" s="320">
        <v>140</v>
      </c>
      <c r="C27" s="321">
        <v>7</v>
      </c>
      <c r="D27" s="321">
        <v>0</v>
      </c>
      <c r="E27" s="321">
        <v>0</v>
      </c>
      <c r="F27" s="321">
        <v>101</v>
      </c>
      <c r="G27" s="321">
        <v>5</v>
      </c>
      <c r="H27" s="321">
        <v>0</v>
      </c>
      <c r="I27" s="321">
        <v>37511.952777525308</v>
      </c>
      <c r="J27" s="321">
        <v>37625</v>
      </c>
      <c r="K27" s="321">
        <v>2396</v>
      </c>
      <c r="L27" s="321">
        <v>168</v>
      </c>
    </row>
    <row r="28" spans="1:37" x14ac:dyDescent="0.25">
      <c r="A28" s="319"/>
      <c r="B28" s="320">
        <v>156</v>
      </c>
      <c r="C28" s="321">
        <v>6</v>
      </c>
      <c r="D28" s="321">
        <v>0</v>
      </c>
      <c r="E28" s="321">
        <v>6</v>
      </c>
      <c r="F28" s="321">
        <v>912</v>
      </c>
      <c r="G28" s="321">
        <v>31</v>
      </c>
      <c r="H28" s="321">
        <v>1</v>
      </c>
      <c r="I28" s="321">
        <v>121438</v>
      </c>
      <c r="J28" s="321">
        <v>122394</v>
      </c>
      <c r="K28" s="321">
        <v>7792</v>
      </c>
      <c r="L28" s="321">
        <v>436</v>
      </c>
    </row>
    <row r="29" spans="1:37" x14ac:dyDescent="0.25">
      <c r="A29" s="319"/>
      <c r="B29" s="320">
        <v>541</v>
      </c>
      <c r="C29" s="321">
        <v>0</v>
      </c>
      <c r="D29" s="321">
        <v>1</v>
      </c>
      <c r="E29" s="321">
        <v>0</v>
      </c>
      <c r="F29" s="321">
        <v>28</v>
      </c>
      <c r="G29" s="321">
        <v>12</v>
      </c>
      <c r="H29" s="321">
        <v>350</v>
      </c>
      <c r="I29" s="321">
        <v>126</v>
      </c>
      <c r="J29" s="321">
        <v>517</v>
      </c>
      <c r="K29" s="321">
        <v>5</v>
      </c>
      <c r="L29" s="321">
        <v>0</v>
      </c>
    </row>
    <row r="30" spans="1:37" x14ac:dyDescent="0.25">
      <c r="A30" s="319"/>
      <c r="B30" s="320">
        <v>542</v>
      </c>
      <c r="C30" s="321">
        <v>0</v>
      </c>
      <c r="D30" s="321">
        <v>7</v>
      </c>
      <c r="E30" s="321">
        <v>0</v>
      </c>
      <c r="F30" s="321">
        <v>31</v>
      </c>
      <c r="G30" s="321">
        <v>0</v>
      </c>
      <c r="H30" s="321">
        <v>942</v>
      </c>
      <c r="I30" s="321">
        <v>1039</v>
      </c>
      <c r="J30" s="321">
        <v>2019</v>
      </c>
      <c r="K30" s="321">
        <v>11</v>
      </c>
      <c r="L30" s="321">
        <v>27</v>
      </c>
    </row>
    <row r="31" spans="1:37" s="322" customFormat="1" x14ac:dyDescent="0.25">
      <c r="B31" s="327" t="s">
        <v>122</v>
      </c>
      <c r="C31" s="328">
        <v>40</v>
      </c>
      <c r="D31" s="328">
        <v>8</v>
      </c>
      <c r="E31" s="328">
        <v>26</v>
      </c>
      <c r="F31" s="328">
        <v>4493</v>
      </c>
      <c r="G31" s="328">
        <v>283</v>
      </c>
      <c r="H31" s="328">
        <v>1293</v>
      </c>
      <c r="I31" s="328">
        <v>536070.9242816784</v>
      </c>
      <c r="J31" s="328">
        <v>542215</v>
      </c>
      <c r="K31" s="328">
        <v>31421.83200908278</v>
      </c>
      <c r="L31" s="328">
        <v>2892.2570538392101</v>
      </c>
      <c r="M31" s="199"/>
      <c r="N31" s="322">
        <v>0</v>
      </c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</row>
    <row r="32" spans="1:37" s="322" customFormat="1" x14ac:dyDescent="0.25">
      <c r="A32" s="319"/>
      <c r="B32" s="320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</row>
    <row r="33" spans="1:37" s="322" customFormat="1" x14ac:dyDescent="0.25">
      <c r="A33" s="319" t="s">
        <v>103</v>
      </c>
      <c r="B33" s="327">
        <v>571</v>
      </c>
      <c r="C33" s="321">
        <v>0</v>
      </c>
      <c r="D33" s="321">
        <v>1</v>
      </c>
      <c r="E33" s="321">
        <v>0</v>
      </c>
      <c r="F33" s="321">
        <v>0</v>
      </c>
      <c r="G33" s="321">
        <v>0</v>
      </c>
      <c r="H33" s="321">
        <v>0</v>
      </c>
      <c r="I33" s="321">
        <v>838.41849529780563</v>
      </c>
      <c r="J33" s="321">
        <v>839</v>
      </c>
      <c r="K33" s="321">
        <v>11</v>
      </c>
      <c r="L33" s="321">
        <v>3</v>
      </c>
      <c r="M33" s="199"/>
      <c r="N33" s="322">
        <v>0</v>
      </c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</row>
    <row r="34" spans="1:37" s="322" customFormat="1" x14ac:dyDescent="0.25">
      <c r="A34" s="319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</row>
    <row r="35" spans="1:37" s="199" customFormat="1" x14ac:dyDescent="0.25">
      <c r="A35" s="323" t="s">
        <v>33</v>
      </c>
      <c r="B35" s="327">
        <v>514</v>
      </c>
      <c r="C35" s="321">
        <v>0</v>
      </c>
      <c r="D35" s="321">
        <v>7</v>
      </c>
      <c r="E35" s="321">
        <v>0</v>
      </c>
      <c r="F35" s="321">
        <v>5</v>
      </c>
      <c r="G35" s="321">
        <v>1</v>
      </c>
      <c r="H35" s="321">
        <v>34</v>
      </c>
      <c r="I35" s="321">
        <v>97</v>
      </c>
      <c r="J35" s="321">
        <v>144</v>
      </c>
      <c r="K35" s="321">
        <v>2</v>
      </c>
      <c r="L35" s="321">
        <v>1</v>
      </c>
      <c r="N35" s="322">
        <v>0</v>
      </c>
    </row>
    <row r="36" spans="1:37" x14ac:dyDescent="0.25">
      <c r="A36" s="319"/>
      <c r="B36" s="320"/>
      <c r="C36" s="329"/>
      <c r="D36" s="329"/>
      <c r="E36" s="329"/>
      <c r="F36" s="329"/>
      <c r="G36" s="329"/>
      <c r="H36" s="329"/>
      <c r="I36" s="329"/>
      <c r="J36" s="329"/>
      <c r="K36" s="329"/>
      <c r="L36" s="329"/>
    </row>
    <row r="37" spans="1:37" ht="26.4" x14ac:dyDescent="0.25">
      <c r="A37" s="323" t="s">
        <v>110</v>
      </c>
      <c r="B37" s="320">
        <v>51</v>
      </c>
      <c r="C37" s="321">
        <v>65</v>
      </c>
      <c r="D37" s="321">
        <v>0</v>
      </c>
      <c r="E37" s="321">
        <v>6</v>
      </c>
      <c r="F37" s="321">
        <v>4081</v>
      </c>
      <c r="G37" s="321">
        <v>1830</v>
      </c>
      <c r="H37" s="321">
        <v>0</v>
      </c>
      <c r="I37" s="321">
        <v>26606</v>
      </c>
      <c r="J37" s="321">
        <v>32588</v>
      </c>
      <c r="K37" s="321">
        <v>1124</v>
      </c>
      <c r="L37" s="321">
        <v>279</v>
      </c>
    </row>
    <row r="38" spans="1:37" x14ac:dyDescent="0.25">
      <c r="A38" s="323"/>
      <c r="B38" s="320">
        <v>66</v>
      </c>
      <c r="C38" s="321">
        <v>3</v>
      </c>
      <c r="D38" s="321">
        <v>0</v>
      </c>
      <c r="E38" s="321">
        <v>3</v>
      </c>
      <c r="F38" s="321">
        <v>100</v>
      </c>
      <c r="G38" s="321">
        <v>14</v>
      </c>
      <c r="H38" s="321">
        <v>0</v>
      </c>
      <c r="I38" s="321">
        <v>13845</v>
      </c>
      <c r="J38" s="321">
        <v>13965</v>
      </c>
      <c r="K38" s="321">
        <v>902</v>
      </c>
      <c r="L38" s="321">
        <v>142</v>
      </c>
    </row>
    <row r="39" spans="1:37" x14ac:dyDescent="0.25">
      <c r="B39" s="327" t="s">
        <v>122</v>
      </c>
      <c r="C39" s="328">
        <v>68</v>
      </c>
      <c r="D39" s="328">
        <v>0</v>
      </c>
      <c r="E39" s="328">
        <v>9</v>
      </c>
      <c r="F39" s="328">
        <v>4181</v>
      </c>
      <c r="G39" s="328">
        <v>1844</v>
      </c>
      <c r="H39" s="328">
        <v>0</v>
      </c>
      <c r="I39" s="328">
        <v>40451</v>
      </c>
      <c r="J39" s="328">
        <v>46553</v>
      </c>
      <c r="K39" s="328">
        <v>2026</v>
      </c>
      <c r="L39" s="328">
        <v>421</v>
      </c>
      <c r="N39" s="322">
        <v>0</v>
      </c>
    </row>
    <row r="40" spans="1:37" x14ac:dyDescent="0.25">
      <c r="A40" s="319"/>
      <c r="B40" s="320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37" x14ac:dyDescent="0.25">
      <c r="A41" s="319" t="s">
        <v>25</v>
      </c>
      <c r="B41" s="320">
        <v>108</v>
      </c>
      <c r="C41" s="321">
        <v>1</v>
      </c>
      <c r="D41" s="321">
        <v>0</v>
      </c>
      <c r="E41" s="321">
        <v>0</v>
      </c>
      <c r="F41" s="321">
        <v>308</v>
      </c>
      <c r="G41" s="321">
        <v>10</v>
      </c>
      <c r="H41" s="321">
        <v>0</v>
      </c>
      <c r="I41" s="321">
        <v>21597.534721567892</v>
      </c>
      <c r="J41" s="321">
        <v>21917</v>
      </c>
      <c r="K41" s="321">
        <v>1650.553472156789</v>
      </c>
      <c r="L41" s="321">
        <v>131</v>
      </c>
    </row>
    <row r="42" spans="1:37" x14ac:dyDescent="0.25">
      <c r="A42" s="319"/>
      <c r="B42" s="320">
        <v>112</v>
      </c>
      <c r="C42" s="321">
        <v>0</v>
      </c>
      <c r="D42" s="321">
        <v>0</v>
      </c>
      <c r="E42" s="321">
        <v>0</v>
      </c>
      <c r="F42" s="321">
        <v>34</v>
      </c>
      <c r="G42" s="321">
        <v>7</v>
      </c>
      <c r="H42" s="321">
        <v>0</v>
      </c>
      <c r="I42" s="321">
        <v>14452</v>
      </c>
      <c r="J42" s="321">
        <v>14493</v>
      </c>
      <c r="K42" s="321">
        <v>754</v>
      </c>
      <c r="L42" s="321">
        <v>98</v>
      </c>
    </row>
    <row r="43" spans="1:37" x14ac:dyDescent="0.25">
      <c r="A43" s="319"/>
      <c r="B43" s="320">
        <v>136</v>
      </c>
      <c r="C43" s="321">
        <v>2</v>
      </c>
      <c r="D43" s="321">
        <v>0</v>
      </c>
      <c r="E43" s="321">
        <v>2</v>
      </c>
      <c r="F43" s="321">
        <v>2274</v>
      </c>
      <c r="G43" s="321">
        <v>136</v>
      </c>
      <c r="H43" s="321">
        <v>0</v>
      </c>
      <c r="I43" s="321">
        <v>37503</v>
      </c>
      <c r="J43" s="321">
        <v>39917</v>
      </c>
      <c r="K43" s="321">
        <v>2941</v>
      </c>
      <c r="L43" s="321">
        <v>184</v>
      </c>
    </row>
    <row r="44" spans="1:37" x14ac:dyDescent="0.25">
      <c r="A44" s="319"/>
      <c r="B44" s="320">
        <v>140</v>
      </c>
      <c r="C44" s="321">
        <v>2</v>
      </c>
      <c r="D44" s="321">
        <v>0</v>
      </c>
      <c r="E44" s="321">
        <v>0</v>
      </c>
      <c r="F44" s="321">
        <v>18</v>
      </c>
      <c r="G44" s="321">
        <v>0</v>
      </c>
      <c r="H44" s="321">
        <v>0</v>
      </c>
      <c r="I44" s="321">
        <v>4215.3219427554395</v>
      </c>
      <c r="J44" s="321">
        <v>4235</v>
      </c>
      <c r="K44" s="321">
        <v>339</v>
      </c>
      <c r="L44" s="321">
        <v>14</v>
      </c>
    </row>
    <row r="45" spans="1:37" x14ac:dyDescent="0.25">
      <c r="A45" s="319"/>
      <c r="B45" s="320">
        <v>156</v>
      </c>
      <c r="C45" s="321">
        <v>3</v>
      </c>
      <c r="D45" s="321">
        <v>0</v>
      </c>
      <c r="E45" s="321">
        <v>1</v>
      </c>
      <c r="F45" s="321">
        <v>189</v>
      </c>
      <c r="G45" s="321">
        <v>2</v>
      </c>
      <c r="H45" s="321">
        <v>1</v>
      </c>
      <c r="I45" s="321">
        <v>18886</v>
      </c>
      <c r="J45" s="321">
        <v>19082</v>
      </c>
      <c r="K45" s="321">
        <v>1644</v>
      </c>
      <c r="L45" s="321">
        <v>105</v>
      </c>
    </row>
    <row r="46" spans="1:37" x14ac:dyDescent="0.25">
      <c r="A46" s="319"/>
      <c r="B46" s="320">
        <v>184</v>
      </c>
      <c r="C46" s="321">
        <v>0</v>
      </c>
      <c r="D46" s="321">
        <v>0</v>
      </c>
      <c r="E46" s="321">
        <v>0</v>
      </c>
      <c r="F46" s="321">
        <v>1</v>
      </c>
      <c r="G46" s="321">
        <v>2</v>
      </c>
      <c r="H46" s="321">
        <v>0</v>
      </c>
      <c r="I46" s="321">
        <v>7568</v>
      </c>
      <c r="J46" s="321">
        <v>7571</v>
      </c>
      <c r="K46" s="321">
        <v>261</v>
      </c>
      <c r="L46" s="321">
        <v>88</v>
      </c>
    </row>
    <row r="47" spans="1:37" x14ac:dyDescent="0.25">
      <c r="A47" s="319"/>
      <c r="B47" s="320">
        <v>531</v>
      </c>
      <c r="C47" s="321">
        <v>0</v>
      </c>
      <c r="D47" s="321">
        <v>1</v>
      </c>
      <c r="E47" s="321">
        <v>0</v>
      </c>
      <c r="F47" s="321">
        <v>8</v>
      </c>
      <c r="G47" s="321">
        <v>0</v>
      </c>
      <c r="H47" s="321">
        <v>621</v>
      </c>
      <c r="I47" s="321">
        <v>335.25177304964541</v>
      </c>
      <c r="J47" s="321">
        <v>966</v>
      </c>
      <c r="K47" s="321">
        <v>36.251773049645394</v>
      </c>
      <c r="L47" s="321">
        <v>0</v>
      </c>
    </row>
    <row r="48" spans="1:37" x14ac:dyDescent="0.25">
      <c r="B48" s="327" t="s">
        <v>122</v>
      </c>
      <c r="C48" s="328">
        <v>8</v>
      </c>
      <c r="D48" s="328">
        <v>1</v>
      </c>
      <c r="E48" s="328">
        <v>3</v>
      </c>
      <c r="F48" s="328">
        <v>2832</v>
      </c>
      <c r="G48" s="328">
        <v>157</v>
      </c>
      <c r="H48" s="328">
        <v>622</v>
      </c>
      <c r="I48" s="328">
        <v>104557.10843737298</v>
      </c>
      <c r="J48" s="328">
        <v>108181</v>
      </c>
      <c r="K48" s="328">
        <v>7625.8052452064348</v>
      </c>
      <c r="L48" s="328">
        <v>620</v>
      </c>
      <c r="M48" s="330"/>
      <c r="N48" s="322">
        <v>0</v>
      </c>
    </row>
    <row r="49" spans="1:14" x14ac:dyDescent="0.25">
      <c r="A49" s="319"/>
      <c r="B49" s="320"/>
      <c r="C49" s="329"/>
      <c r="D49" s="329"/>
      <c r="E49" s="329"/>
      <c r="F49" s="329"/>
      <c r="G49" s="329"/>
      <c r="H49" s="329"/>
      <c r="I49" s="329"/>
      <c r="J49" s="329"/>
      <c r="K49" s="329"/>
      <c r="L49" s="329"/>
    </row>
    <row r="50" spans="1:14" x14ac:dyDescent="0.25">
      <c r="A50" s="319" t="s">
        <v>17</v>
      </c>
      <c r="B50" s="320">
        <v>43</v>
      </c>
      <c r="C50" s="321">
        <v>314</v>
      </c>
      <c r="D50" s="321">
        <v>0</v>
      </c>
      <c r="E50" s="321">
        <v>27</v>
      </c>
      <c r="F50" s="321">
        <v>9615</v>
      </c>
      <c r="G50" s="321">
        <v>2529</v>
      </c>
      <c r="H50" s="321">
        <v>0</v>
      </c>
      <c r="I50" s="321">
        <v>59972</v>
      </c>
      <c r="J50" s="321">
        <v>72457</v>
      </c>
      <c r="K50" s="321">
        <v>2383</v>
      </c>
      <c r="L50" s="321">
        <v>577</v>
      </c>
      <c r="N50" s="322"/>
    </row>
    <row r="51" spans="1:14" x14ac:dyDescent="0.25">
      <c r="A51" s="320"/>
      <c r="B51" s="320">
        <v>50</v>
      </c>
      <c r="C51" s="321">
        <v>201</v>
      </c>
      <c r="D51" s="321">
        <v>0</v>
      </c>
      <c r="E51" s="321">
        <v>20</v>
      </c>
      <c r="F51" s="321">
        <v>6915.6789224952736</v>
      </c>
      <c r="G51" s="321">
        <v>2154</v>
      </c>
      <c r="H51" s="321">
        <v>0</v>
      </c>
      <c r="I51" s="321">
        <v>37664</v>
      </c>
      <c r="J51" s="321">
        <v>46956</v>
      </c>
      <c r="K51" s="321">
        <v>1941</v>
      </c>
      <c r="L51" s="321">
        <v>647</v>
      </c>
      <c r="N51" s="322"/>
    </row>
    <row r="52" spans="1:14" x14ac:dyDescent="0.25">
      <c r="A52" s="331"/>
      <c r="B52" s="320">
        <v>51</v>
      </c>
      <c r="C52" s="321">
        <v>144</v>
      </c>
      <c r="D52" s="321">
        <v>0</v>
      </c>
      <c r="E52" s="321">
        <v>22</v>
      </c>
      <c r="F52" s="321">
        <v>14597</v>
      </c>
      <c r="G52" s="321">
        <v>5164</v>
      </c>
      <c r="H52" s="321">
        <v>0</v>
      </c>
      <c r="I52" s="321">
        <v>75319</v>
      </c>
      <c r="J52" s="321">
        <v>95246</v>
      </c>
      <c r="K52" s="321">
        <v>3748</v>
      </c>
      <c r="L52" s="321">
        <v>686</v>
      </c>
      <c r="N52" s="322"/>
    </row>
    <row r="53" spans="1:14" x14ac:dyDescent="0.25">
      <c r="A53" s="319"/>
      <c r="B53" s="320">
        <v>59</v>
      </c>
      <c r="C53" s="321">
        <v>212</v>
      </c>
      <c r="D53" s="321">
        <v>0</v>
      </c>
      <c r="E53" s="321">
        <v>47</v>
      </c>
      <c r="F53" s="321">
        <v>16920</v>
      </c>
      <c r="G53" s="321">
        <v>6708</v>
      </c>
      <c r="H53" s="321">
        <v>2</v>
      </c>
      <c r="I53" s="321">
        <v>140081</v>
      </c>
      <c r="J53" s="321">
        <v>163970</v>
      </c>
      <c r="K53" s="321">
        <v>5292</v>
      </c>
      <c r="L53" s="321">
        <v>1680</v>
      </c>
      <c r="N53" s="322"/>
    </row>
    <row r="54" spans="1:14" x14ac:dyDescent="0.25">
      <c r="A54" s="319"/>
      <c r="B54" s="320">
        <v>60</v>
      </c>
      <c r="C54" s="321">
        <v>1356</v>
      </c>
      <c r="D54" s="321">
        <v>0</v>
      </c>
      <c r="E54" s="321">
        <v>53</v>
      </c>
      <c r="F54" s="321">
        <v>14659</v>
      </c>
      <c r="G54" s="321">
        <v>5382</v>
      </c>
      <c r="H54" s="321">
        <v>1</v>
      </c>
      <c r="I54" s="321">
        <v>65164</v>
      </c>
      <c r="J54" s="321">
        <v>86615</v>
      </c>
      <c r="K54" s="321">
        <v>3640</v>
      </c>
      <c r="L54" s="321">
        <v>949</v>
      </c>
      <c r="N54" s="322"/>
    </row>
    <row r="55" spans="1:14" x14ac:dyDescent="0.25">
      <c r="A55" s="319"/>
      <c r="B55" s="320">
        <v>67</v>
      </c>
      <c r="C55" s="321">
        <v>839</v>
      </c>
      <c r="D55" s="321">
        <v>0</v>
      </c>
      <c r="E55" s="321">
        <v>75.424486922618726</v>
      </c>
      <c r="F55" s="321">
        <v>13187</v>
      </c>
      <c r="G55" s="321">
        <v>4327</v>
      </c>
      <c r="H55" s="321">
        <v>2</v>
      </c>
      <c r="I55" s="321">
        <v>79947</v>
      </c>
      <c r="J55" s="321">
        <v>98377</v>
      </c>
      <c r="K55" s="321">
        <v>3504</v>
      </c>
      <c r="L55" s="321">
        <v>670</v>
      </c>
      <c r="N55" s="322"/>
    </row>
    <row r="56" spans="1:14" x14ac:dyDescent="0.25">
      <c r="A56" s="319"/>
      <c r="B56" s="320">
        <v>70</v>
      </c>
      <c r="C56" s="321">
        <v>666</v>
      </c>
      <c r="D56" s="321">
        <v>0</v>
      </c>
      <c r="E56" s="321">
        <v>49</v>
      </c>
      <c r="F56" s="321">
        <v>25153</v>
      </c>
      <c r="G56" s="321">
        <v>8543</v>
      </c>
      <c r="H56" s="321">
        <v>3</v>
      </c>
      <c r="I56" s="321">
        <v>174036</v>
      </c>
      <c r="J56" s="321">
        <v>208450</v>
      </c>
      <c r="K56" s="321">
        <v>10125</v>
      </c>
      <c r="L56" s="321">
        <v>2158</v>
      </c>
      <c r="N56" s="322"/>
    </row>
    <row r="57" spans="1:14" x14ac:dyDescent="0.25">
      <c r="A57" s="319"/>
      <c r="B57" s="320">
        <v>80</v>
      </c>
      <c r="C57" s="321">
        <v>201</v>
      </c>
      <c r="D57" s="321">
        <v>0</v>
      </c>
      <c r="E57" s="321">
        <v>19</v>
      </c>
      <c r="F57" s="321">
        <v>8570</v>
      </c>
      <c r="G57" s="321">
        <v>3945</v>
      </c>
      <c r="H57" s="321">
        <v>0</v>
      </c>
      <c r="I57" s="321">
        <v>44595</v>
      </c>
      <c r="J57" s="321">
        <v>57330</v>
      </c>
      <c r="K57" s="321">
        <v>1688</v>
      </c>
      <c r="L57" s="321">
        <v>716</v>
      </c>
      <c r="N57" s="322"/>
    </row>
    <row r="58" spans="1:14" x14ac:dyDescent="0.25">
      <c r="A58" s="319"/>
      <c r="B58" s="320">
        <v>83</v>
      </c>
      <c r="C58" s="321">
        <v>120</v>
      </c>
      <c r="D58" s="321">
        <v>0</v>
      </c>
      <c r="E58" s="321">
        <v>14</v>
      </c>
      <c r="F58" s="321">
        <v>4374.2060357675109</v>
      </c>
      <c r="G58" s="321">
        <v>1579</v>
      </c>
      <c r="H58" s="321">
        <v>0</v>
      </c>
      <c r="I58" s="321">
        <v>24983.221684053649</v>
      </c>
      <c r="J58" s="321">
        <v>31070</v>
      </c>
      <c r="K58" s="321">
        <v>1627.4120715350221</v>
      </c>
      <c r="L58" s="321">
        <v>336</v>
      </c>
      <c r="N58" s="322"/>
    </row>
    <row r="59" spans="1:14" x14ac:dyDescent="0.25">
      <c r="A59" s="319"/>
      <c r="B59" s="320">
        <v>90</v>
      </c>
      <c r="C59" s="321">
        <v>1207</v>
      </c>
      <c r="D59" s="321">
        <v>0</v>
      </c>
      <c r="E59" s="321">
        <v>38</v>
      </c>
      <c r="F59" s="321">
        <v>9665</v>
      </c>
      <c r="G59" s="321">
        <v>3158</v>
      </c>
      <c r="H59" s="321">
        <v>0</v>
      </c>
      <c r="I59" s="321">
        <v>44024</v>
      </c>
      <c r="J59" s="321">
        <v>58092</v>
      </c>
      <c r="K59" s="321">
        <v>1924</v>
      </c>
      <c r="L59" s="321">
        <v>520</v>
      </c>
      <c r="N59" s="322"/>
    </row>
    <row r="60" spans="1:14" x14ac:dyDescent="0.25">
      <c r="A60" s="319"/>
      <c r="B60" s="320">
        <v>106</v>
      </c>
      <c r="C60" s="321">
        <v>125</v>
      </c>
      <c r="D60" s="321">
        <v>0</v>
      </c>
      <c r="E60" s="321">
        <v>13</v>
      </c>
      <c r="F60" s="321">
        <v>5893</v>
      </c>
      <c r="G60" s="321">
        <v>2192</v>
      </c>
      <c r="H60" s="321">
        <v>0</v>
      </c>
      <c r="I60" s="321">
        <v>36489</v>
      </c>
      <c r="J60" s="321">
        <v>44712</v>
      </c>
      <c r="K60" s="321">
        <v>1644</v>
      </c>
      <c r="L60" s="321">
        <v>405</v>
      </c>
      <c r="N60" s="322"/>
    </row>
    <row r="61" spans="1:14" x14ac:dyDescent="0.25">
      <c r="A61" s="319"/>
      <c r="B61" s="320">
        <v>122</v>
      </c>
      <c r="C61" s="321">
        <v>13</v>
      </c>
      <c r="D61" s="321">
        <v>0</v>
      </c>
      <c r="E61" s="321">
        <v>2</v>
      </c>
      <c r="F61" s="321">
        <v>679</v>
      </c>
      <c r="G61" s="321">
        <v>492</v>
      </c>
      <c r="H61" s="321">
        <v>1</v>
      </c>
      <c r="I61" s="321">
        <v>3179</v>
      </c>
      <c r="J61" s="321">
        <v>4366</v>
      </c>
      <c r="K61" s="321">
        <v>184</v>
      </c>
      <c r="L61" s="321">
        <v>39</v>
      </c>
      <c r="N61" s="322"/>
    </row>
    <row r="62" spans="1:14" x14ac:dyDescent="0.25">
      <c r="A62" s="319"/>
      <c r="B62" s="320">
        <v>138</v>
      </c>
      <c r="C62" s="321">
        <v>25</v>
      </c>
      <c r="D62" s="321">
        <v>0</v>
      </c>
      <c r="E62" s="321">
        <v>10</v>
      </c>
      <c r="F62" s="321">
        <v>4239.8121504550945</v>
      </c>
      <c r="G62" s="321">
        <v>2247.3480644807541</v>
      </c>
      <c r="H62" s="321">
        <v>0</v>
      </c>
      <c r="I62" s="321">
        <v>24778.928171948679</v>
      </c>
      <c r="J62" s="321">
        <v>31301</v>
      </c>
      <c r="K62" s="321">
        <v>1206</v>
      </c>
      <c r="L62" s="321">
        <v>618</v>
      </c>
      <c r="N62" s="322"/>
    </row>
    <row r="63" spans="1:14" x14ac:dyDescent="0.25">
      <c r="A63" s="319"/>
      <c r="B63" s="320">
        <v>170</v>
      </c>
      <c r="C63" s="321">
        <v>65.2545659951045</v>
      </c>
      <c r="D63" s="321">
        <v>0</v>
      </c>
      <c r="E63" s="321">
        <v>16</v>
      </c>
      <c r="F63" s="321">
        <v>7733.4560034910673</v>
      </c>
      <c r="G63" s="321">
        <v>2802.5408724343752</v>
      </c>
      <c r="H63" s="321">
        <v>0</v>
      </c>
      <c r="I63" s="321">
        <v>48659.658689746233</v>
      </c>
      <c r="J63" s="321">
        <v>59278</v>
      </c>
      <c r="K63" s="321">
        <v>2052.5379761186828</v>
      </c>
      <c r="L63" s="321">
        <v>493.8909809828657</v>
      </c>
      <c r="N63" s="322"/>
    </row>
    <row r="64" spans="1:14" x14ac:dyDescent="0.25">
      <c r="A64" s="319"/>
      <c r="B64" s="320">
        <v>186</v>
      </c>
      <c r="C64" s="321">
        <v>281</v>
      </c>
      <c r="D64" s="321">
        <v>0</v>
      </c>
      <c r="E64" s="321">
        <v>15</v>
      </c>
      <c r="F64" s="321">
        <v>5126</v>
      </c>
      <c r="G64" s="321">
        <v>1857</v>
      </c>
      <c r="H64" s="321">
        <v>0</v>
      </c>
      <c r="I64" s="321">
        <v>24442</v>
      </c>
      <c r="J64" s="321">
        <v>31721</v>
      </c>
      <c r="K64" s="321">
        <v>1832</v>
      </c>
      <c r="L64" s="321">
        <v>259</v>
      </c>
      <c r="N64" s="322"/>
    </row>
    <row r="65" spans="1:37" x14ac:dyDescent="0.25">
      <c r="A65" s="319"/>
      <c r="B65" s="320">
        <v>573</v>
      </c>
      <c r="C65" s="321">
        <v>0</v>
      </c>
      <c r="D65" s="321">
        <v>1</v>
      </c>
      <c r="E65" s="321">
        <v>0</v>
      </c>
      <c r="F65" s="321">
        <v>1</v>
      </c>
      <c r="G65" s="321">
        <v>0</v>
      </c>
      <c r="H65" s="321">
        <v>6</v>
      </c>
      <c r="I65" s="321">
        <v>1317</v>
      </c>
      <c r="J65" s="321">
        <v>1325</v>
      </c>
      <c r="K65" s="321">
        <v>2</v>
      </c>
      <c r="L65" s="321">
        <v>3</v>
      </c>
      <c r="N65" s="322"/>
    </row>
    <row r="66" spans="1:37" x14ac:dyDescent="0.25">
      <c r="A66" s="319"/>
      <c r="B66" s="320">
        <v>575</v>
      </c>
      <c r="C66" s="321">
        <v>0</v>
      </c>
      <c r="D66" s="321">
        <v>8</v>
      </c>
      <c r="E66" s="321">
        <v>0</v>
      </c>
      <c r="F66" s="321">
        <v>2</v>
      </c>
      <c r="G66" s="321">
        <v>0</v>
      </c>
      <c r="H66" s="321">
        <v>10</v>
      </c>
      <c r="I66" s="321">
        <v>1706</v>
      </c>
      <c r="J66" s="321">
        <v>1726</v>
      </c>
      <c r="K66" s="321">
        <v>4</v>
      </c>
      <c r="L66" s="321">
        <v>0</v>
      </c>
      <c r="N66" s="322"/>
    </row>
    <row r="67" spans="1:37" x14ac:dyDescent="0.25">
      <c r="A67" s="319"/>
      <c r="B67" s="320" t="s">
        <v>73</v>
      </c>
      <c r="C67" s="321">
        <v>2</v>
      </c>
      <c r="D67" s="321">
        <v>0</v>
      </c>
      <c r="E67" s="321">
        <v>0</v>
      </c>
      <c r="F67" s="321">
        <v>0</v>
      </c>
      <c r="G67" s="321">
        <v>0</v>
      </c>
      <c r="H67" s="321">
        <v>0</v>
      </c>
      <c r="I67" s="321">
        <v>258.54054054054052</v>
      </c>
      <c r="J67" s="321">
        <v>261</v>
      </c>
      <c r="K67" s="321">
        <v>0</v>
      </c>
      <c r="L67" s="321">
        <v>0</v>
      </c>
      <c r="N67" s="322"/>
    </row>
    <row r="68" spans="1:37" x14ac:dyDescent="0.25">
      <c r="A68" s="319"/>
      <c r="B68" s="320" t="s">
        <v>30</v>
      </c>
      <c r="C68" s="321">
        <v>0</v>
      </c>
      <c r="D68" s="321">
        <v>0</v>
      </c>
      <c r="E68" s="321">
        <v>0</v>
      </c>
      <c r="F68" s="321">
        <v>0</v>
      </c>
      <c r="G68" s="321">
        <v>0</v>
      </c>
      <c r="H68" s="321">
        <v>0</v>
      </c>
      <c r="I68" s="321">
        <v>61704</v>
      </c>
      <c r="J68" s="321">
        <v>61704</v>
      </c>
      <c r="K68" s="321">
        <v>606</v>
      </c>
      <c r="L68" s="321">
        <v>4128</v>
      </c>
      <c r="N68" s="322">
        <v>0</v>
      </c>
    </row>
    <row r="69" spans="1:37" x14ac:dyDescent="0.25">
      <c r="B69" s="327" t="s">
        <v>122</v>
      </c>
      <c r="C69" s="328">
        <v>5771.2545659951047</v>
      </c>
      <c r="D69" s="328">
        <v>9</v>
      </c>
      <c r="E69" s="328">
        <v>420.42448692261871</v>
      </c>
      <c r="F69" s="328">
        <v>147330.15311220894</v>
      </c>
      <c r="G69" s="328">
        <v>53079.888936915129</v>
      </c>
      <c r="H69" s="328">
        <v>25</v>
      </c>
      <c r="I69" s="328">
        <v>948319.34908628918</v>
      </c>
      <c r="J69" s="328">
        <v>1154957</v>
      </c>
      <c r="K69" s="328">
        <v>43402.950047653707</v>
      </c>
      <c r="L69" s="328">
        <v>14884.890980982866</v>
      </c>
      <c r="M69" s="330"/>
      <c r="N69" s="322">
        <v>0</v>
      </c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</row>
    <row r="70" spans="1:37" x14ac:dyDescent="0.25">
      <c r="A70" s="319"/>
      <c r="B70" s="320"/>
      <c r="C70" s="329"/>
      <c r="D70" s="329"/>
      <c r="E70" s="329"/>
      <c r="F70" s="329"/>
      <c r="G70" s="329"/>
      <c r="H70" s="329"/>
      <c r="I70" s="329"/>
      <c r="J70" s="329"/>
      <c r="K70" s="329"/>
      <c r="L70" s="329"/>
    </row>
    <row r="71" spans="1:37" x14ac:dyDescent="0.25">
      <c r="A71" s="319" t="s">
        <v>27</v>
      </c>
      <c r="B71" s="320">
        <v>17</v>
      </c>
      <c r="C71" s="321">
        <v>18</v>
      </c>
      <c r="D71" s="321">
        <v>0</v>
      </c>
      <c r="E71" s="321">
        <v>5</v>
      </c>
      <c r="F71" s="321">
        <v>1991.2136310339699</v>
      </c>
      <c r="G71" s="321">
        <v>531.06103743827725</v>
      </c>
      <c r="H71" s="321">
        <v>0</v>
      </c>
      <c r="I71" s="321">
        <v>11133.518818225355</v>
      </c>
      <c r="J71" s="321">
        <v>13679</v>
      </c>
      <c r="K71" s="321">
        <v>727.03051871913863</v>
      </c>
      <c r="L71" s="321">
        <v>119.0152593595693</v>
      </c>
    </row>
    <row r="72" spans="1:37" x14ac:dyDescent="0.25">
      <c r="A72" s="320"/>
      <c r="B72" s="320">
        <v>562</v>
      </c>
      <c r="C72" s="321">
        <v>0</v>
      </c>
      <c r="D72" s="321">
        <v>0</v>
      </c>
      <c r="E72" s="321">
        <v>0</v>
      </c>
      <c r="F72" s="321">
        <v>2</v>
      </c>
      <c r="G72" s="321">
        <v>0</v>
      </c>
      <c r="H72" s="321">
        <v>0</v>
      </c>
      <c r="I72" s="321">
        <v>1797</v>
      </c>
      <c r="J72" s="321">
        <v>1799</v>
      </c>
      <c r="K72" s="321">
        <v>1</v>
      </c>
      <c r="L72" s="321">
        <v>0</v>
      </c>
    </row>
    <row r="73" spans="1:37" x14ac:dyDescent="0.25">
      <c r="A73" s="320"/>
      <c r="B73" s="326" t="s">
        <v>259</v>
      </c>
      <c r="C73" s="321">
        <v>0</v>
      </c>
      <c r="D73" s="321">
        <v>0</v>
      </c>
      <c r="E73" s="321">
        <v>0</v>
      </c>
      <c r="F73" s="321">
        <v>0</v>
      </c>
      <c r="G73" s="321">
        <v>0</v>
      </c>
      <c r="H73" s="321">
        <v>0</v>
      </c>
      <c r="I73" s="321">
        <v>0</v>
      </c>
      <c r="J73" s="321">
        <v>21225</v>
      </c>
      <c r="K73" s="321">
        <v>411</v>
      </c>
      <c r="L73" s="321">
        <v>299</v>
      </c>
    </row>
    <row r="74" spans="1:37" x14ac:dyDescent="0.25">
      <c r="A74" s="319"/>
      <c r="B74" s="327" t="s">
        <v>122</v>
      </c>
      <c r="C74" s="332">
        <v>18</v>
      </c>
      <c r="D74" s="332">
        <v>0</v>
      </c>
      <c r="E74" s="332">
        <v>5</v>
      </c>
      <c r="F74" s="332">
        <v>1993.2136310339699</v>
      </c>
      <c r="G74" s="332">
        <v>531.06103743827725</v>
      </c>
      <c r="H74" s="332">
        <v>0</v>
      </c>
      <c r="I74" s="332">
        <v>12930.518818225355</v>
      </c>
      <c r="J74" s="332">
        <v>36703</v>
      </c>
      <c r="K74" s="332">
        <v>1139.0305187191386</v>
      </c>
      <c r="L74" s="332">
        <v>418.01525935956931</v>
      </c>
      <c r="N74" s="322">
        <v>0</v>
      </c>
    </row>
    <row r="75" spans="1:37" x14ac:dyDescent="0.25">
      <c r="A75" s="319"/>
      <c r="B75" s="320"/>
      <c r="C75" s="329"/>
      <c r="D75" s="329"/>
      <c r="E75" s="329"/>
      <c r="F75" s="329"/>
      <c r="G75" s="329"/>
      <c r="H75" s="329"/>
      <c r="I75" s="329"/>
      <c r="J75" s="329"/>
      <c r="K75" s="329"/>
      <c r="L75" s="329"/>
    </row>
    <row r="76" spans="1:37" x14ac:dyDescent="0.25">
      <c r="A76" s="319" t="s">
        <v>21</v>
      </c>
      <c r="B76" s="327">
        <v>56</v>
      </c>
      <c r="C76" s="321">
        <v>2</v>
      </c>
      <c r="D76" s="321">
        <v>0</v>
      </c>
      <c r="E76" s="321">
        <v>0</v>
      </c>
      <c r="F76" s="321">
        <v>653</v>
      </c>
      <c r="G76" s="321">
        <v>14</v>
      </c>
      <c r="H76" s="321">
        <v>0</v>
      </c>
      <c r="I76" s="321">
        <v>18003.319050492861</v>
      </c>
      <c r="J76" s="321">
        <v>18672</v>
      </c>
      <c r="K76" s="321">
        <v>612</v>
      </c>
      <c r="L76" s="321">
        <v>302</v>
      </c>
      <c r="N76" s="322">
        <v>0</v>
      </c>
    </row>
    <row r="77" spans="1:37" x14ac:dyDescent="0.25">
      <c r="A77" s="319"/>
      <c r="B77" s="320"/>
      <c r="C77" s="329"/>
      <c r="D77" s="329"/>
      <c r="E77" s="329"/>
      <c r="F77" s="329"/>
      <c r="G77" s="329"/>
      <c r="H77" s="329"/>
      <c r="I77" s="329"/>
      <c r="J77" s="329"/>
      <c r="K77" s="329"/>
      <c r="L77" s="329"/>
    </row>
    <row r="78" spans="1:37" x14ac:dyDescent="0.25">
      <c r="A78" s="319" t="s">
        <v>19</v>
      </c>
      <c r="B78" s="320">
        <v>30</v>
      </c>
      <c r="C78" s="321">
        <v>18</v>
      </c>
      <c r="D78" s="321">
        <v>0</v>
      </c>
      <c r="E78" s="321">
        <v>6</v>
      </c>
      <c r="F78" s="321">
        <v>315</v>
      </c>
      <c r="G78" s="321">
        <v>44</v>
      </c>
      <c r="H78" s="321">
        <v>1</v>
      </c>
      <c r="I78" s="321">
        <v>141635.58312877314</v>
      </c>
      <c r="J78" s="321">
        <v>142019</v>
      </c>
      <c r="K78" s="321">
        <v>8927.1958443301992</v>
      </c>
      <c r="L78" s="321">
        <v>1581.1177897147693</v>
      </c>
    </row>
    <row r="79" spans="1:37" x14ac:dyDescent="0.25">
      <c r="A79" s="319"/>
      <c r="B79" s="320">
        <v>40</v>
      </c>
      <c r="C79" s="321">
        <v>27</v>
      </c>
      <c r="D79" s="321">
        <v>0</v>
      </c>
      <c r="E79" s="321">
        <v>9</v>
      </c>
      <c r="F79" s="321">
        <v>2097</v>
      </c>
      <c r="G79" s="321">
        <v>151</v>
      </c>
      <c r="H79" s="321">
        <v>2</v>
      </c>
      <c r="I79" s="321">
        <v>394538</v>
      </c>
      <c r="J79" s="321">
        <v>396824</v>
      </c>
      <c r="K79" s="321">
        <v>26114</v>
      </c>
      <c r="L79" s="321">
        <v>4438</v>
      </c>
    </row>
    <row r="80" spans="1:37" x14ac:dyDescent="0.25">
      <c r="A80" s="319"/>
      <c r="B80" s="320">
        <v>45</v>
      </c>
      <c r="C80" s="321">
        <v>20</v>
      </c>
      <c r="D80" s="321">
        <v>0</v>
      </c>
      <c r="E80" s="321">
        <v>3</v>
      </c>
      <c r="F80" s="321">
        <v>1216</v>
      </c>
      <c r="G80" s="321">
        <v>111</v>
      </c>
      <c r="H80" s="321">
        <v>1</v>
      </c>
      <c r="I80" s="321">
        <v>129375</v>
      </c>
      <c r="J80" s="321">
        <v>130726</v>
      </c>
      <c r="K80" s="321">
        <v>6665</v>
      </c>
      <c r="L80" s="321">
        <v>987</v>
      </c>
    </row>
    <row r="81" spans="1:12" x14ac:dyDescent="0.25">
      <c r="A81" s="319"/>
      <c r="B81" s="320">
        <v>61</v>
      </c>
      <c r="C81" s="321">
        <v>18</v>
      </c>
      <c r="D81" s="321">
        <v>0</v>
      </c>
      <c r="E81" s="321">
        <v>5</v>
      </c>
      <c r="F81" s="321">
        <v>949</v>
      </c>
      <c r="G81" s="321">
        <v>90</v>
      </c>
      <c r="H81" s="321">
        <v>1</v>
      </c>
      <c r="I81" s="321">
        <v>247329.0240763342</v>
      </c>
      <c r="J81" s="321">
        <v>248392</v>
      </c>
      <c r="K81" s="321">
        <v>14070.230555863749</v>
      </c>
      <c r="L81" s="321">
        <v>2179</v>
      </c>
    </row>
    <row r="82" spans="1:12" x14ac:dyDescent="0.25">
      <c r="A82" s="319"/>
      <c r="B82" s="320">
        <v>77</v>
      </c>
      <c r="C82" s="321">
        <v>4</v>
      </c>
      <c r="D82" s="321">
        <v>0</v>
      </c>
      <c r="E82" s="321">
        <v>0</v>
      </c>
      <c r="F82" s="321">
        <v>83</v>
      </c>
      <c r="G82" s="321">
        <v>8</v>
      </c>
      <c r="H82" s="321">
        <v>0</v>
      </c>
      <c r="I82" s="321">
        <v>9348.0523748475971</v>
      </c>
      <c r="J82" s="321">
        <v>9443</v>
      </c>
      <c r="K82" s="321">
        <v>459.17564711808518</v>
      </c>
      <c r="L82" s="321">
        <v>58</v>
      </c>
    </row>
    <row r="83" spans="1:12" x14ac:dyDescent="0.25">
      <c r="A83" s="319"/>
      <c r="B83" s="320">
        <v>96</v>
      </c>
      <c r="C83" s="321">
        <v>12</v>
      </c>
      <c r="D83" s="321">
        <v>0</v>
      </c>
      <c r="E83" s="321">
        <v>5</v>
      </c>
      <c r="F83" s="321">
        <v>864</v>
      </c>
      <c r="G83" s="321">
        <v>117</v>
      </c>
      <c r="H83" s="321">
        <v>0</v>
      </c>
      <c r="I83" s="321">
        <v>201768</v>
      </c>
      <c r="J83" s="321">
        <v>202766</v>
      </c>
      <c r="K83" s="321">
        <v>8754</v>
      </c>
      <c r="L83" s="321">
        <v>1986</v>
      </c>
    </row>
    <row r="84" spans="1:12" x14ac:dyDescent="0.25">
      <c r="A84" s="319"/>
      <c r="B84" s="320">
        <v>104</v>
      </c>
      <c r="C84" s="321">
        <v>11</v>
      </c>
      <c r="D84" s="321">
        <v>0</v>
      </c>
      <c r="E84" s="321">
        <v>4</v>
      </c>
      <c r="F84" s="321">
        <v>63</v>
      </c>
      <c r="G84" s="321">
        <v>24</v>
      </c>
      <c r="H84" s="321">
        <v>1</v>
      </c>
      <c r="I84" s="321">
        <v>102930</v>
      </c>
      <c r="J84" s="321">
        <v>103033</v>
      </c>
      <c r="K84" s="321">
        <v>4270</v>
      </c>
      <c r="L84" s="321">
        <v>1004</v>
      </c>
    </row>
    <row r="85" spans="1:12" x14ac:dyDescent="0.25">
      <c r="A85" s="319"/>
      <c r="B85" s="320">
        <v>108</v>
      </c>
      <c r="C85" s="321">
        <v>3</v>
      </c>
      <c r="D85" s="321">
        <v>0</v>
      </c>
      <c r="E85" s="321">
        <v>2</v>
      </c>
      <c r="F85" s="321">
        <v>118</v>
      </c>
      <c r="G85" s="321">
        <v>1</v>
      </c>
      <c r="H85" s="321">
        <v>0</v>
      </c>
      <c r="I85" s="321">
        <v>9083.5320832940724</v>
      </c>
      <c r="J85" s="321">
        <v>9208</v>
      </c>
      <c r="K85" s="321">
        <v>519.15320832940733</v>
      </c>
      <c r="L85" s="321">
        <v>79</v>
      </c>
    </row>
    <row r="86" spans="1:12" x14ac:dyDescent="0.25">
      <c r="A86" s="319"/>
      <c r="B86" s="320">
        <v>112</v>
      </c>
      <c r="C86" s="321">
        <v>15</v>
      </c>
      <c r="D86" s="321">
        <v>0</v>
      </c>
      <c r="E86" s="321">
        <v>6</v>
      </c>
      <c r="F86" s="321">
        <v>526</v>
      </c>
      <c r="G86" s="321">
        <v>78</v>
      </c>
      <c r="H86" s="321">
        <v>0</v>
      </c>
      <c r="I86" s="321">
        <v>314410</v>
      </c>
      <c r="J86" s="321">
        <v>315035</v>
      </c>
      <c r="K86" s="321">
        <v>14994</v>
      </c>
      <c r="L86" s="321">
        <v>3315</v>
      </c>
    </row>
    <row r="87" spans="1:12" x14ac:dyDescent="0.25">
      <c r="A87" s="319"/>
      <c r="B87" s="320">
        <v>120</v>
      </c>
      <c r="C87" s="321">
        <v>2</v>
      </c>
      <c r="D87" s="321">
        <v>0</v>
      </c>
      <c r="E87" s="321">
        <v>1</v>
      </c>
      <c r="F87" s="321">
        <v>15</v>
      </c>
      <c r="G87" s="321">
        <v>5</v>
      </c>
      <c r="H87" s="321">
        <v>0</v>
      </c>
      <c r="I87" s="321">
        <v>38928</v>
      </c>
      <c r="J87" s="321">
        <v>38951</v>
      </c>
      <c r="K87" s="321">
        <v>1361</v>
      </c>
      <c r="L87" s="321">
        <v>1251</v>
      </c>
    </row>
    <row r="88" spans="1:12" x14ac:dyDescent="0.25">
      <c r="A88" s="319"/>
      <c r="B88" s="320">
        <v>128</v>
      </c>
      <c r="C88" s="321">
        <v>5</v>
      </c>
      <c r="D88" s="321">
        <v>0</v>
      </c>
      <c r="E88" s="321">
        <v>5</v>
      </c>
      <c r="F88" s="321">
        <v>42</v>
      </c>
      <c r="G88" s="321">
        <v>9</v>
      </c>
      <c r="H88" s="321">
        <v>0</v>
      </c>
      <c r="I88" s="321">
        <v>49052</v>
      </c>
      <c r="J88" s="321">
        <v>49113</v>
      </c>
      <c r="K88" s="321">
        <v>2498</v>
      </c>
      <c r="L88" s="321">
        <v>1291</v>
      </c>
    </row>
    <row r="89" spans="1:12" x14ac:dyDescent="0.25">
      <c r="A89" s="319"/>
      <c r="B89" s="320">
        <v>136</v>
      </c>
      <c r="C89" s="321">
        <v>7</v>
      </c>
      <c r="D89" s="321">
        <v>0</v>
      </c>
      <c r="E89" s="321">
        <v>5</v>
      </c>
      <c r="F89" s="321">
        <v>4877</v>
      </c>
      <c r="G89" s="321">
        <v>310</v>
      </c>
      <c r="H89" s="321">
        <v>1</v>
      </c>
      <c r="I89" s="321">
        <v>101352</v>
      </c>
      <c r="J89" s="321">
        <v>106552</v>
      </c>
      <c r="K89" s="321">
        <v>5901</v>
      </c>
      <c r="L89" s="321">
        <v>885</v>
      </c>
    </row>
    <row r="90" spans="1:12" x14ac:dyDescent="0.25">
      <c r="A90" s="319"/>
      <c r="B90" s="320">
        <v>156</v>
      </c>
      <c r="C90" s="321">
        <v>0</v>
      </c>
      <c r="D90" s="321">
        <v>0</v>
      </c>
      <c r="E90" s="321">
        <v>0</v>
      </c>
      <c r="F90" s="321">
        <v>34</v>
      </c>
      <c r="G90" s="321">
        <v>1</v>
      </c>
      <c r="H90" s="321">
        <v>0</v>
      </c>
      <c r="I90" s="321">
        <v>5530</v>
      </c>
      <c r="J90" s="321">
        <v>5565</v>
      </c>
      <c r="K90" s="321">
        <v>562</v>
      </c>
      <c r="L90" s="321">
        <v>28</v>
      </c>
    </row>
    <row r="91" spans="1:12" x14ac:dyDescent="0.25">
      <c r="A91" s="319"/>
      <c r="B91" s="320">
        <v>184</v>
      </c>
      <c r="C91" s="321">
        <v>3</v>
      </c>
      <c r="D91" s="321">
        <v>0</v>
      </c>
      <c r="E91" s="321">
        <v>4</v>
      </c>
      <c r="F91" s="321">
        <v>50</v>
      </c>
      <c r="G91" s="321">
        <v>17</v>
      </c>
      <c r="H91" s="321">
        <v>0</v>
      </c>
      <c r="I91" s="321">
        <v>79636</v>
      </c>
      <c r="J91" s="321">
        <v>79710</v>
      </c>
      <c r="K91" s="321">
        <v>6896</v>
      </c>
      <c r="L91" s="321">
        <v>608</v>
      </c>
    </row>
    <row r="92" spans="1:12" x14ac:dyDescent="0.25">
      <c r="A92" s="319"/>
      <c r="B92" s="320">
        <v>531</v>
      </c>
      <c r="C92" s="321">
        <v>0</v>
      </c>
      <c r="D92" s="321">
        <v>6</v>
      </c>
      <c r="E92" s="321">
        <v>0</v>
      </c>
      <c r="F92" s="321">
        <v>21</v>
      </c>
      <c r="G92" s="321">
        <v>1</v>
      </c>
      <c r="H92" s="321">
        <v>578</v>
      </c>
      <c r="I92" s="321">
        <v>280.17730496453902</v>
      </c>
      <c r="J92" s="321">
        <v>886</v>
      </c>
      <c r="K92" s="321">
        <v>74.177304964539019</v>
      </c>
      <c r="L92" s="321">
        <v>1</v>
      </c>
    </row>
    <row r="93" spans="1:12" x14ac:dyDescent="0.25">
      <c r="A93" s="319"/>
      <c r="B93" s="320">
        <v>533</v>
      </c>
      <c r="C93" s="321">
        <v>0</v>
      </c>
      <c r="D93" s="321">
        <v>6</v>
      </c>
      <c r="E93" s="321">
        <v>0</v>
      </c>
      <c r="F93" s="321">
        <v>229</v>
      </c>
      <c r="G93" s="321">
        <v>0</v>
      </c>
      <c r="H93" s="321">
        <v>0</v>
      </c>
      <c r="I93" s="321">
        <v>3409</v>
      </c>
      <c r="J93" s="321">
        <v>3644</v>
      </c>
      <c r="K93" s="321">
        <v>124</v>
      </c>
      <c r="L93" s="321">
        <v>26</v>
      </c>
    </row>
    <row r="94" spans="1:12" x14ac:dyDescent="0.25">
      <c r="A94" s="319"/>
      <c r="B94" s="320">
        <v>535</v>
      </c>
      <c r="C94" s="321">
        <v>0</v>
      </c>
      <c r="D94" s="321">
        <v>1</v>
      </c>
      <c r="E94" s="321">
        <v>0</v>
      </c>
      <c r="F94" s="321">
        <v>25</v>
      </c>
      <c r="G94" s="321">
        <v>0</v>
      </c>
      <c r="H94" s="321">
        <v>9</v>
      </c>
      <c r="I94" s="321">
        <v>2110</v>
      </c>
      <c r="J94" s="321">
        <v>2145</v>
      </c>
      <c r="K94" s="321">
        <v>44</v>
      </c>
      <c r="L94" s="321">
        <v>3</v>
      </c>
    </row>
    <row r="95" spans="1:12" x14ac:dyDescent="0.25">
      <c r="A95" s="319"/>
      <c r="B95" s="320">
        <v>541</v>
      </c>
      <c r="C95" s="321">
        <v>0</v>
      </c>
      <c r="D95" s="321">
        <v>7</v>
      </c>
      <c r="E95" s="321">
        <v>0</v>
      </c>
      <c r="F95" s="321">
        <v>35</v>
      </c>
      <c r="G95" s="321">
        <v>15</v>
      </c>
      <c r="H95" s="321">
        <v>504.46306818181819</v>
      </c>
      <c r="I95" s="321">
        <v>401.46306818181819</v>
      </c>
      <c r="J95" s="321">
        <v>962</v>
      </c>
      <c r="K95" s="321">
        <v>17</v>
      </c>
      <c r="L95" s="321">
        <v>5</v>
      </c>
    </row>
    <row r="96" spans="1:12" x14ac:dyDescent="0.25">
      <c r="A96" s="319"/>
      <c r="B96" s="320" t="s">
        <v>229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55370</v>
      </c>
      <c r="J96" s="321">
        <v>55370</v>
      </c>
      <c r="K96" s="321">
        <v>1657</v>
      </c>
      <c r="L96" s="321">
        <v>1475</v>
      </c>
    </row>
    <row r="97" spans="1:15" x14ac:dyDescent="0.25">
      <c r="A97" s="319"/>
      <c r="B97" s="320" t="s">
        <v>98</v>
      </c>
      <c r="C97" s="321">
        <v>38339</v>
      </c>
      <c r="D97" s="321">
        <v>0</v>
      </c>
      <c r="E97" s="321">
        <v>78242</v>
      </c>
      <c r="F97" s="321">
        <v>300665</v>
      </c>
      <c r="G97" s="321">
        <v>511753</v>
      </c>
      <c r="H97" s="321">
        <v>16832</v>
      </c>
      <c r="I97" s="321">
        <v>212109</v>
      </c>
      <c r="J97" s="321">
        <v>1157940</v>
      </c>
      <c r="K97" s="321">
        <v>0</v>
      </c>
      <c r="L97" s="321">
        <v>0</v>
      </c>
    </row>
    <row r="98" spans="1:15" x14ac:dyDescent="0.25">
      <c r="B98" s="327" t="s">
        <v>122</v>
      </c>
      <c r="C98" s="328">
        <v>38484</v>
      </c>
      <c r="D98" s="328">
        <v>20</v>
      </c>
      <c r="E98" s="328">
        <v>78297</v>
      </c>
      <c r="F98" s="328">
        <v>312224</v>
      </c>
      <c r="G98" s="328">
        <v>512735</v>
      </c>
      <c r="H98" s="328">
        <v>17930.46306818182</v>
      </c>
      <c r="I98" s="328">
        <v>2098594.8320363956</v>
      </c>
      <c r="J98" s="328">
        <v>3058284</v>
      </c>
      <c r="K98" s="328">
        <v>103906.93256060597</v>
      </c>
      <c r="L98" s="328">
        <v>21200.117789714768</v>
      </c>
      <c r="M98" s="330"/>
      <c r="N98" s="322">
        <v>0</v>
      </c>
      <c r="O98" s="330"/>
    </row>
    <row r="99" spans="1:15" x14ac:dyDescent="0.25">
      <c r="A99" s="319"/>
      <c r="B99" s="320"/>
      <c r="C99" s="329"/>
      <c r="D99" s="329"/>
      <c r="E99" s="329"/>
      <c r="F99" s="329"/>
      <c r="G99" s="329"/>
      <c r="H99" s="329"/>
      <c r="I99" s="329"/>
      <c r="J99" s="329"/>
      <c r="K99" s="329"/>
      <c r="L99" s="329"/>
    </row>
    <row r="100" spans="1:15" x14ac:dyDescent="0.25">
      <c r="A100" s="319" t="s">
        <v>20</v>
      </c>
      <c r="B100" s="320">
        <v>44</v>
      </c>
      <c r="C100" s="321">
        <v>4</v>
      </c>
      <c r="D100" s="321">
        <v>0</v>
      </c>
      <c r="E100" s="321">
        <v>2</v>
      </c>
      <c r="F100" s="321">
        <v>942</v>
      </c>
      <c r="G100" s="321">
        <v>369</v>
      </c>
      <c r="H100" s="321">
        <v>0</v>
      </c>
      <c r="I100" s="321">
        <v>3364</v>
      </c>
      <c r="J100" s="321">
        <v>4681</v>
      </c>
      <c r="K100" s="321">
        <v>311</v>
      </c>
      <c r="L100" s="321">
        <v>32</v>
      </c>
    </row>
    <row r="101" spans="1:15" x14ac:dyDescent="0.25">
      <c r="A101" s="319"/>
      <c r="B101" s="320">
        <v>72</v>
      </c>
      <c r="C101" s="321">
        <v>0</v>
      </c>
      <c r="D101" s="321">
        <v>0</v>
      </c>
      <c r="E101" s="321">
        <v>0</v>
      </c>
      <c r="F101" s="321">
        <v>28</v>
      </c>
      <c r="G101" s="321">
        <v>5</v>
      </c>
      <c r="H101" s="321">
        <v>0</v>
      </c>
      <c r="I101" s="321">
        <v>1851.2256355006839</v>
      </c>
      <c r="J101" s="321">
        <v>1884</v>
      </c>
      <c r="K101" s="321">
        <v>85.00358151588388</v>
      </c>
      <c r="L101" s="321">
        <v>3.0035815158838775</v>
      </c>
    </row>
    <row r="102" spans="1:15" x14ac:dyDescent="0.25">
      <c r="A102" s="319"/>
      <c r="B102" s="320">
        <v>80</v>
      </c>
      <c r="C102" s="321">
        <v>22</v>
      </c>
      <c r="D102" s="321">
        <v>0</v>
      </c>
      <c r="E102" s="321">
        <v>1</v>
      </c>
      <c r="F102" s="321">
        <v>571</v>
      </c>
      <c r="G102" s="321">
        <v>239</v>
      </c>
      <c r="H102" s="321">
        <v>0</v>
      </c>
      <c r="I102" s="321">
        <v>2488</v>
      </c>
      <c r="J102" s="321">
        <v>3321</v>
      </c>
      <c r="K102" s="321">
        <v>102</v>
      </c>
      <c r="L102" s="321">
        <v>9</v>
      </c>
    </row>
    <row r="103" spans="1:15" x14ac:dyDescent="0.25">
      <c r="A103" s="319"/>
      <c r="B103" s="327" t="s">
        <v>122</v>
      </c>
      <c r="C103" s="332">
        <v>26</v>
      </c>
      <c r="D103" s="332">
        <v>0</v>
      </c>
      <c r="E103" s="332">
        <v>3</v>
      </c>
      <c r="F103" s="332">
        <v>1541</v>
      </c>
      <c r="G103" s="332">
        <v>613</v>
      </c>
      <c r="H103" s="332">
        <v>0</v>
      </c>
      <c r="I103" s="332">
        <v>7703.2256355006839</v>
      </c>
      <c r="J103" s="332">
        <v>9886</v>
      </c>
      <c r="K103" s="332">
        <v>498.00358151588387</v>
      </c>
      <c r="L103" s="332">
        <v>44.00358151588388</v>
      </c>
      <c r="N103" s="322">
        <v>0</v>
      </c>
    </row>
    <row r="104" spans="1:15" x14ac:dyDescent="0.25">
      <c r="A104" s="39"/>
      <c r="B104" s="320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</row>
    <row r="105" spans="1:15" x14ac:dyDescent="0.25">
      <c r="A105" s="319" t="s">
        <v>23</v>
      </c>
      <c r="B105" s="320">
        <v>67</v>
      </c>
      <c r="C105" s="321">
        <v>126</v>
      </c>
      <c r="D105" s="321">
        <v>0</v>
      </c>
      <c r="E105" s="321">
        <v>7.0713164022310098</v>
      </c>
      <c r="F105" s="321">
        <v>2080</v>
      </c>
      <c r="G105" s="321">
        <v>587</v>
      </c>
      <c r="H105" s="321">
        <v>0</v>
      </c>
      <c r="I105" s="321">
        <v>11818</v>
      </c>
      <c r="J105" s="321">
        <v>14620</v>
      </c>
      <c r="K105" s="321">
        <v>626</v>
      </c>
      <c r="L105" s="321">
        <v>107</v>
      </c>
    </row>
    <row r="106" spans="1:15" x14ac:dyDescent="0.25">
      <c r="A106" s="319"/>
      <c r="B106" s="320">
        <v>83</v>
      </c>
      <c r="C106" s="321">
        <v>121</v>
      </c>
      <c r="D106" s="321">
        <v>0</v>
      </c>
      <c r="E106" s="321">
        <v>18</v>
      </c>
      <c r="F106" s="321">
        <v>4662.2519560357678</v>
      </c>
      <c r="G106" s="321">
        <v>1809</v>
      </c>
      <c r="H106" s="321">
        <v>0</v>
      </c>
      <c r="I106" s="321">
        <v>26071.951471684049</v>
      </c>
      <c r="J106" s="321">
        <v>32682</v>
      </c>
      <c r="K106" s="321">
        <v>1883.5039120715351</v>
      </c>
      <c r="L106" s="321">
        <v>269</v>
      </c>
    </row>
    <row r="107" spans="1:15" x14ac:dyDescent="0.25">
      <c r="A107" s="39"/>
      <c r="B107" s="320">
        <v>106</v>
      </c>
      <c r="C107" s="321">
        <v>178</v>
      </c>
      <c r="D107" s="321">
        <v>0</v>
      </c>
      <c r="E107" s="321">
        <v>20</v>
      </c>
      <c r="F107" s="321">
        <v>7060</v>
      </c>
      <c r="G107" s="321">
        <v>2526</v>
      </c>
      <c r="H107" s="321">
        <v>1</v>
      </c>
      <c r="I107" s="321">
        <v>43337</v>
      </c>
      <c r="J107" s="321">
        <v>53122</v>
      </c>
      <c r="K107" s="321">
        <v>2560</v>
      </c>
      <c r="L107" s="321">
        <v>469</v>
      </c>
    </row>
    <row r="108" spans="1:15" x14ac:dyDescent="0.25">
      <c r="A108" s="319"/>
      <c r="B108" s="320">
        <v>138</v>
      </c>
      <c r="C108" s="321">
        <v>22</v>
      </c>
      <c r="D108" s="321">
        <v>0</v>
      </c>
      <c r="E108" s="321">
        <v>9</v>
      </c>
      <c r="F108" s="321">
        <v>2702.5703476258359</v>
      </c>
      <c r="G108" s="321">
        <v>1577.2444346967868</v>
      </c>
      <c r="H108" s="321">
        <v>0</v>
      </c>
      <c r="I108" s="321">
        <v>14983.6518258581</v>
      </c>
      <c r="J108" s="321">
        <v>19294</v>
      </c>
      <c r="K108" s="321">
        <v>1305</v>
      </c>
      <c r="L108" s="321">
        <v>403</v>
      </c>
    </row>
    <row r="109" spans="1:15" x14ac:dyDescent="0.25">
      <c r="A109" s="319"/>
      <c r="B109" s="320" t="s">
        <v>73</v>
      </c>
      <c r="C109" s="321">
        <v>5</v>
      </c>
      <c r="D109" s="321">
        <v>0</v>
      </c>
      <c r="E109" s="321">
        <v>1</v>
      </c>
      <c r="F109" s="321">
        <v>0</v>
      </c>
      <c r="G109" s="321">
        <v>0</v>
      </c>
      <c r="H109" s="321">
        <v>0</v>
      </c>
      <c r="I109" s="321">
        <v>467.60810810810813</v>
      </c>
      <c r="J109" s="321">
        <v>474</v>
      </c>
      <c r="K109" s="321">
        <v>3</v>
      </c>
      <c r="L109" s="321">
        <v>1</v>
      </c>
    </row>
    <row r="110" spans="1:15" x14ac:dyDescent="0.25">
      <c r="A110" s="319"/>
      <c r="B110" s="320" t="s">
        <v>224</v>
      </c>
      <c r="C110" s="321">
        <v>0</v>
      </c>
      <c r="D110" s="321">
        <v>0</v>
      </c>
      <c r="E110" s="321">
        <v>0</v>
      </c>
      <c r="F110" s="321">
        <v>0</v>
      </c>
      <c r="G110" s="321">
        <v>0</v>
      </c>
      <c r="H110" s="321">
        <v>0</v>
      </c>
      <c r="I110" s="321">
        <v>0</v>
      </c>
      <c r="J110" s="321">
        <v>0</v>
      </c>
      <c r="K110" s="321">
        <v>0</v>
      </c>
      <c r="L110" s="321">
        <v>0</v>
      </c>
    </row>
    <row r="111" spans="1:15" x14ac:dyDescent="0.25">
      <c r="A111" s="319"/>
      <c r="B111" s="327" t="s">
        <v>122</v>
      </c>
      <c r="C111" s="328">
        <v>452</v>
      </c>
      <c r="D111" s="328">
        <v>0</v>
      </c>
      <c r="E111" s="328">
        <v>55.071316402231005</v>
      </c>
      <c r="F111" s="328">
        <v>16504.822303661604</v>
      </c>
      <c r="G111" s="328">
        <v>6499.2444346967868</v>
      </c>
      <c r="H111" s="328">
        <v>1</v>
      </c>
      <c r="I111" s="328">
        <v>96678.211405650261</v>
      </c>
      <c r="J111" s="328">
        <v>120192</v>
      </c>
      <c r="K111" s="328">
        <v>6377.5039120715355</v>
      </c>
      <c r="L111" s="328">
        <v>1249</v>
      </c>
      <c r="M111" s="330"/>
      <c r="N111" s="322">
        <v>0</v>
      </c>
    </row>
    <row r="112" spans="1:15" x14ac:dyDescent="0.25">
      <c r="A112" s="39"/>
      <c r="B112" s="320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</row>
    <row r="113" spans="1:15" x14ac:dyDescent="0.25">
      <c r="A113" s="319"/>
      <c r="B113" s="320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</row>
    <row r="114" spans="1:15" x14ac:dyDescent="0.25">
      <c r="A114" s="319" t="s">
        <v>14</v>
      </c>
      <c r="B114" s="320">
        <v>0</v>
      </c>
      <c r="C114" s="321">
        <v>323</v>
      </c>
      <c r="D114" s="321">
        <v>0</v>
      </c>
      <c r="E114" s="321">
        <v>68</v>
      </c>
      <c r="F114" s="321">
        <v>44314</v>
      </c>
      <c r="G114" s="321">
        <v>18436</v>
      </c>
      <c r="H114" s="321">
        <v>2</v>
      </c>
      <c r="I114" s="321">
        <v>254920</v>
      </c>
      <c r="J114" s="321">
        <v>318063</v>
      </c>
      <c r="K114" s="321">
        <v>13387</v>
      </c>
      <c r="L114" s="321">
        <v>4352</v>
      </c>
      <c r="M114" s="1"/>
      <c r="N114" s="1"/>
      <c r="O114" s="1"/>
    </row>
    <row r="115" spans="1:15" x14ac:dyDescent="0.25">
      <c r="A115" s="319"/>
      <c r="B115" s="320" t="s">
        <v>284</v>
      </c>
      <c r="C115" s="321">
        <v>67</v>
      </c>
      <c r="D115" s="321">
        <v>0</v>
      </c>
      <c r="E115" s="321">
        <v>24</v>
      </c>
      <c r="F115" s="321">
        <v>15083</v>
      </c>
      <c r="G115" s="321">
        <v>5427</v>
      </c>
      <c r="H115" s="321">
        <v>1</v>
      </c>
      <c r="I115" s="321">
        <v>129201</v>
      </c>
      <c r="J115" s="321">
        <v>149803</v>
      </c>
      <c r="K115" s="321">
        <v>5666</v>
      </c>
      <c r="L115" s="321">
        <v>2132</v>
      </c>
      <c r="M115" s="1"/>
      <c r="N115" s="1"/>
      <c r="O115" s="1"/>
    </row>
    <row r="116" spans="1:15" x14ac:dyDescent="0.25">
      <c r="A116" s="319"/>
      <c r="B116" s="320">
        <v>1</v>
      </c>
      <c r="C116" s="321">
        <v>56</v>
      </c>
      <c r="D116" s="321">
        <v>0</v>
      </c>
      <c r="E116" s="321">
        <v>14</v>
      </c>
      <c r="F116" s="321">
        <v>9753</v>
      </c>
      <c r="G116" s="321">
        <v>3519</v>
      </c>
      <c r="H116" s="321">
        <v>2</v>
      </c>
      <c r="I116" s="321">
        <v>57846</v>
      </c>
      <c r="J116" s="321">
        <v>71189</v>
      </c>
      <c r="K116" s="321">
        <v>3174</v>
      </c>
      <c r="L116" s="321">
        <v>652</v>
      </c>
      <c r="M116" s="1"/>
      <c r="N116" s="1"/>
      <c r="O116" s="1"/>
    </row>
    <row r="117" spans="1:15" x14ac:dyDescent="0.25">
      <c r="A117" s="319"/>
      <c r="B117" s="320">
        <v>3</v>
      </c>
      <c r="C117" s="321">
        <v>544</v>
      </c>
      <c r="D117" s="321">
        <v>0</v>
      </c>
      <c r="E117" s="321">
        <v>165</v>
      </c>
      <c r="F117" s="321">
        <v>86388</v>
      </c>
      <c r="G117" s="321">
        <v>25894</v>
      </c>
      <c r="H117" s="321">
        <v>3</v>
      </c>
      <c r="I117" s="321">
        <v>520048.89628014911</v>
      </c>
      <c r="J117" s="321">
        <v>633043</v>
      </c>
      <c r="K117" s="321">
        <v>21736.774782607859</v>
      </c>
      <c r="L117" s="321">
        <v>6188.7589831938676</v>
      </c>
      <c r="M117" s="1"/>
      <c r="N117" s="1"/>
      <c r="O117" s="1"/>
    </row>
    <row r="118" spans="1:15" x14ac:dyDescent="0.25">
      <c r="A118" s="319"/>
      <c r="B118" s="320">
        <v>7</v>
      </c>
      <c r="C118" s="321">
        <v>3267</v>
      </c>
      <c r="D118" s="321">
        <v>0</v>
      </c>
      <c r="E118" s="321">
        <v>499</v>
      </c>
      <c r="F118" s="321">
        <v>83276</v>
      </c>
      <c r="G118" s="321">
        <v>26701</v>
      </c>
      <c r="H118" s="321">
        <v>6</v>
      </c>
      <c r="I118" s="321">
        <v>444059</v>
      </c>
      <c r="J118" s="321">
        <v>557808</v>
      </c>
      <c r="K118" s="321">
        <v>23998</v>
      </c>
      <c r="L118" s="321">
        <v>8620</v>
      </c>
      <c r="M118" s="1"/>
      <c r="N118" s="1"/>
      <c r="O118" s="1"/>
    </row>
    <row r="119" spans="1:15" x14ac:dyDescent="0.25">
      <c r="A119" s="319"/>
      <c r="B119" s="320">
        <v>8</v>
      </c>
      <c r="C119" s="321">
        <v>535</v>
      </c>
      <c r="D119" s="321">
        <v>0</v>
      </c>
      <c r="E119" s="321">
        <v>117</v>
      </c>
      <c r="F119" s="321">
        <v>40580</v>
      </c>
      <c r="G119" s="321">
        <v>15809</v>
      </c>
      <c r="H119" s="321">
        <v>2</v>
      </c>
      <c r="I119" s="321">
        <v>241271</v>
      </c>
      <c r="J119" s="321">
        <v>298314</v>
      </c>
      <c r="K119" s="321">
        <v>12304</v>
      </c>
      <c r="L119" s="321">
        <v>5463</v>
      </c>
      <c r="M119" s="1"/>
      <c r="N119" s="1"/>
      <c r="O119" s="1"/>
    </row>
    <row r="120" spans="1:15" x14ac:dyDescent="0.25">
      <c r="A120" s="319"/>
      <c r="B120" s="320">
        <v>10</v>
      </c>
      <c r="C120" s="321">
        <v>63</v>
      </c>
      <c r="D120" s="321">
        <v>0</v>
      </c>
      <c r="E120" s="321">
        <v>25</v>
      </c>
      <c r="F120" s="321">
        <v>13211</v>
      </c>
      <c r="G120" s="321">
        <v>5482</v>
      </c>
      <c r="H120" s="321">
        <v>4</v>
      </c>
      <c r="I120" s="321">
        <v>73688</v>
      </c>
      <c r="J120" s="321">
        <v>92473</v>
      </c>
      <c r="K120" s="321">
        <v>2638</v>
      </c>
      <c r="L120" s="321">
        <v>1663</v>
      </c>
      <c r="M120" s="1"/>
      <c r="N120" s="1"/>
      <c r="O120" s="1"/>
    </row>
    <row r="121" spans="1:15" x14ac:dyDescent="0.25">
      <c r="A121" s="319"/>
      <c r="B121" s="320">
        <v>12</v>
      </c>
      <c r="C121" s="321">
        <v>1196</v>
      </c>
      <c r="D121" s="321">
        <v>0</v>
      </c>
      <c r="E121" s="321">
        <v>39</v>
      </c>
      <c r="F121" s="321">
        <v>29600</v>
      </c>
      <c r="G121" s="321">
        <v>9450</v>
      </c>
      <c r="H121" s="321">
        <v>2</v>
      </c>
      <c r="I121" s="321">
        <v>106536</v>
      </c>
      <c r="J121" s="321">
        <v>146823</v>
      </c>
      <c r="K121" s="321">
        <v>5227</v>
      </c>
      <c r="L121" s="321">
        <v>1405</v>
      </c>
      <c r="M121" s="1"/>
      <c r="N121" s="1"/>
      <c r="O121" s="1"/>
    </row>
    <row r="122" spans="1:15" x14ac:dyDescent="0.25">
      <c r="A122" s="319"/>
      <c r="B122" s="320">
        <v>13</v>
      </c>
      <c r="C122" s="321">
        <v>1113</v>
      </c>
      <c r="D122" s="321">
        <v>0</v>
      </c>
      <c r="E122" s="321">
        <v>69</v>
      </c>
      <c r="F122" s="321">
        <v>27515</v>
      </c>
      <c r="G122" s="321">
        <v>12373</v>
      </c>
      <c r="H122" s="321">
        <v>1</v>
      </c>
      <c r="I122" s="321">
        <v>151786</v>
      </c>
      <c r="J122" s="321">
        <v>192857</v>
      </c>
      <c r="K122" s="321">
        <v>7247</v>
      </c>
      <c r="L122" s="321">
        <v>1366</v>
      </c>
      <c r="M122" s="1"/>
      <c r="N122" s="1"/>
      <c r="O122" s="1"/>
    </row>
    <row r="123" spans="1:15" x14ac:dyDescent="0.25">
      <c r="A123" s="319"/>
      <c r="B123" s="320">
        <v>15</v>
      </c>
      <c r="C123" s="321">
        <v>181</v>
      </c>
      <c r="D123" s="321">
        <v>0</v>
      </c>
      <c r="E123" s="321">
        <v>35</v>
      </c>
      <c r="F123" s="321">
        <v>16872</v>
      </c>
      <c r="G123" s="321">
        <v>6019</v>
      </c>
      <c r="H123" s="321">
        <v>3</v>
      </c>
      <c r="I123" s="321">
        <v>129171</v>
      </c>
      <c r="J123" s="321">
        <v>152281</v>
      </c>
      <c r="K123" s="321">
        <v>6487</v>
      </c>
      <c r="L123" s="321">
        <v>2642</v>
      </c>
      <c r="M123" s="1"/>
      <c r="N123" s="1"/>
      <c r="O123" s="1"/>
    </row>
    <row r="124" spans="1:15" x14ac:dyDescent="0.25">
      <c r="A124" s="319"/>
      <c r="B124" s="320">
        <v>16</v>
      </c>
      <c r="C124" s="321">
        <v>3231</v>
      </c>
      <c r="D124" s="321">
        <v>0</v>
      </c>
      <c r="E124" s="321">
        <v>274</v>
      </c>
      <c r="F124" s="321">
        <v>91997</v>
      </c>
      <c r="G124" s="321">
        <v>19664</v>
      </c>
      <c r="H124" s="321">
        <v>7</v>
      </c>
      <c r="I124" s="321">
        <v>460551</v>
      </c>
      <c r="J124" s="321">
        <v>575724</v>
      </c>
      <c r="K124" s="321">
        <v>24084</v>
      </c>
      <c r="L124" s="321">
        <v>8667</v>
      </c>
      <c r="M124" s="1"/>
      <c r="N124" s="1"/>
      <c r="O124" s="1"/>
    </row>
    <row r="125" spans="1:15" x14ac:dyDescent="0.25">
      <c r="A125" s="319"/>
      <c r="B125" s="320">
        <v>17</v>
      </c>
      <c r="C125" s="321">
        <v>738</v>
      </c>
      <c r="D125" s="321">
        <v>0</v>
      </c>
      <c r="E125" s="321">
        <v>224</v>
      </c>
      <c r="F125" s="321">
        <v>90694.460654302849</v>
      </c>
      <c r="G125" s="321">
        <v>30334.560186943672</v>
      </c>
      <c r="H125" s="321">
        <v>5</v>
      </c>
      <c r="I125" s="321">
        <v>579501.26158902107</v>
      </c>
      <c r="J125" s="321">
        <v>701498</v>
      </c>
      <c r="K125" s="321">
        <v>25789.780093471829</v>
      </c>
      <c r="L125" s="321">
        <v>6214.8900467359172</v>
      </c>
      <c r="M125" s="1"/>
      <c r="N125" s="1"/>
      <c r="O125" s="1"/>
    </row>
    <row r="126" spans="1:15" x14ac:dyDescent="0.25">
      <c r="A126" s="319"/>
      <c r="B126" s="320">
        <v>19</v>
      </c>
      <c r="C126" s="321">
        <v>11591</v>
      </c>
      <c r="D126" s="321">
        <v>0</v>
      </c>
      <c r="E126" s="321">
        <v>755</v>
      </c>
      <c r="F126" s="321">
        <v>110392</v>
      </c>
      <c r="G126" s="321">
        <v>44571</v>
      </c>
      <c r="H126" s="321">
        <v>12</v>
      </c>
      <c r="I126" s="321">
        <v>920859</v>
      </c>
      <c r="J126" s="321">
        <v>1088180</v>
      </c>
      <c r="K126" s="321">
        <v>43364</v>
      </c>
      <c r="L126" s="321">
        <v>10486</v>
      </c>
      <c r="M126" s="1"/>
      <c r="N126" s="1"/>
      <c r="O126" s="1"/>
    </row>
    <row r="127" spans="1:15" x14ac:dyDescent="0.25">
      <c r="A127" s="319"/>
      <c r="B127" s="320">
        <v>27</v>
      </c>
      <c r="C127" s="321">
        <v>180</v>
      </c>
      <c r="D127" s="321">
        <v>0</v>
      </c>
      <c r="E127" s="321">
        <v>86</v>
      </c>
      <c r="F127" s="321">
        <v>72714</v>
      </c>
      <c r="G127" s="321">
        <v>24408</v>
      </c>
      <c r="H127" s="321">
        <v>5</v>
      </c>
      <c r="I127" s="321">
        <v>500196</v>
      </c>
      <c r="J127" s="321">
        <v>597589</v>
      </c>
      <c r="K127" s="321">
        <v>20833</v>
      </c>
      <c r="L127" s="321">
        <v>5906</v>
      </c>
      <c r="M127" s="1"/>
      <c r="N127" s="1"/>
      <c r="O127" s="1"/>
    </row>
    <row r="128" spans="1:15" x14ac:dyDescent="0.25">
      <c r="A128" s="319"/>
      <c r="B128" s="320">
        <v>28</v>
      </c>
      <c r="C128" s="321">
        <v>72</v>
      </c>
      <c r="D128" s="321">
        <v>0</v>
      </c>
      <c r="E128" s="321">
        <v>8</v>
      </c>
      <c r="F128" s="321">
        <v>8297</v>
      </c>
      <c r="G128" s="321">
        <v>2459</v>
      </c>
      <c r="H128" s="321">
        <v>1</v>
      </c>
      <c r="I128" s="321">
        <v>71416</v>
      </c>
      <c r="J128" s="321">
        <v>82253</v>
      </c>
      <c r="K128" s="321">
        <v>3519</v>
      </c>
      <c r="L128" s="321">
        <v>564</v>
      </c>
      <c r="M128" s="1"/>
      <c r="N128" s="1"/>
      <c r="O128" s="1"/>
    </row>
    <row r="129" spans="1:15" x14ac:dyDescent="0.25">
      <c r="A129" s="319"/>
      <c r="B129" s="320">
        <v>29</v>
      </c>
      <c r="C129" s="321">
        <v>5958</v>
      </c>
      <c r="D129" s="321">
        <v>0</v>
      </c>
      <c r="E129" s="321">
        <v>489</v>
      </c>
      <c r="F129" s="321">
        <v>95586</v>
      </c>
      <c r="G129" s="321">
        <v>36594</v>
      </c>
      <c r="H129" s="321">
        <v>3</v>
      </c>
      <c r="I129" s="321">
        <v>611267</v>
      </c>
      <c r="J129" s="321">
        <v>749897</v>
      </c>
      <c r="K129" s="321">
        <v>25204</v>
      </c>
      <c r="L129" s="321">
        <v>7483</v>
      </c>
      <c r="M129" s="1"/>
      <c r="N129" s="1"/>
      <c r="O129" s="1"/>
    </row>
    <row r="130" spans="1:15" x14ac:dyDescent="0.25">
      <c r="A130" s="319"/>
      <c r="B130" s="320">
        <v>30</v>
      </c>
      <c r="C130" s="321">
        <v>6</v>
      </c>
      <c r="D130" s="321">
        <v>0</v>
      </c>
      <c r="E130" s="321">
        <v>4</v>
      </c>
      <c r="F130" s="321">
        <v>161</v>
      </c>
      <c r="G130" s="321">
        <v>39</v>
      </c>
      <c r="H130" s="321">
        <v>0</v>
      </c>
      <c r="I130" s="321">
        <v>39734.776559780817</v>
      </c>
      <c r="J130" s="321">
        <v>39944</v>
      </c>
      <c r="K130" s="321">
        <v>1745.6188573904114</v>
      </c>
      <c r="L130" s="321">
        <v>222.64938454509567</v>
      </c>
      <c r="M130" s="1"/>
      <c r="N130" s="1"/>
      <c r="O130" s="1"/>
    </row>
    <row r="131" spans="1:15" x14ac:dyDescent="0.25">
      <c r="A131" s="319"/>
      <c r="B131" s="320">
        <v>32</v>
      </c>
      <c r="C131" s="321">
        <v>565</v>
      </c>
      <c r="D131" s="321">
        <v>0</v>
      </c>
      <c r="E131" s="321">
        <v>49</v>
      </c>
      <c r="F131" s="321">
        <v>51157</v>
      </c>
      <c r="G131" s="321">
        <v>12535</v>
      </c>
      <c r="H131" s="321">
        <v>3</v>
      </c>
      <c r="I131" s="321">
        <v>218795</v>
      </c>
      <c r="J131" s="321">
        <v>283104</v>
      </c>
      <c r="K131" s="321">
        <v>9509</v>
      </c>
      <c r="L131" s="321">
        <v>3438</v>
      </c>
      <c r="M131" s="1"/>
      <c r="N131" s="1"/>
      <c r="O131" s="1"/>
    </row>
    <row r="132" spans="1:15" x14ac:dyDescent="0.25">
      <c r="A132" s="319"/>
      <c r="B132" s="320">
        <v>35</v>
      </c>
      <c r="C132" s="321">
        <v>7821</v>
      </c>
      <c r="D132" s="321">
        <v>0</v>
      </c>
      <c r="E132" s="321">
        <v>629</v>
      </c>
      <c r="F132" s="321">
        <v>121212</v>
      </c>
      <c r="G132" s="321">
        <v>47563</v>
      </c>
      <c r="H132" s="321">
        <v>7</v>
      </c>
      <c r="I132" s="321">
        <v>609541</v>
      </c>
      <c r="J132" s="321">
        <v>786773</v>
      </c>
      <c r="K132" s="321">
        <v>33108</v>
      </c>
      <c r="L132" s="321">
        <v>8599</v>
      </c>
      <c r="M132" s="1"/>
      <c r="N132" s="1"/>
      <c r="O132" s="1"/>
    </row>
    <row r="133" spans="1:15" x14ac:dyDescent="0.25">
      <c r="A133" s="319"/>
      <c r="B133" s="320">
        <v>39</v>
      </c>
      <c r="C133" s="321">
        <v>503</v>
      </c>
      <c r="D133" s="321">
        <v>0</v>
      </c>
      <c r="E133" s="321">
        <v>25</v>
      </c>
      <c r="F133" s="321">
        <v>5069</v>
      </c>
      <c r="G133" s="321">
        <v>1828</v>
      </c>
      <c r="H133" s="321">
        <v>1</v>
      </c>
      <c r="I133" s="321">
        <v>31831</v>
      </c>
      <c r="J133" s="321">
        <v>39257</v>
      </c>
      <c r="K133" s="321">
        <v>1270</v>
      </c>
      <c r="L133" s="321">
        <v>115</v>
      </c>
      <c r="M133" s="1"/>
      <c r="N133" s="1"/>
      <c r="O133" s="1"/>
    </row>
    <row r="134" spans="1:15" x14ac:dyDescent="0.25">
      <c r="A134" s="319"/>
      <c r="B134" s="320">
        <v>41</v>
      </c>
      <c r="C134" s="321">
        <v>537</v>
      </c>
      <c r="D134" s="321">
        <v>0</v>
      </c>
      <c r="E134" s="321">
        <v>235</v>
      </c>
      <c r="F134" s="321">
        <v>109355</v>
      </c>
      <c r="G134" s="321">
        <v>33718</v>
      </c>
      <c r="H134" s="321">
        <v>2</v>
      </c>
      <c r="I134" s="321">
        <v>673071.82307238621</v>
      </c>
      <c r="J134" s="321">
        <v>816919</v>
      </c>
      <c r="K134" s="321">
        <v>29153.940568037302</v>
      </c>
      <c r="L134" s="321">
        <v>7039</v>
      </c>
      <c r="M134" s="1"/>
      <c r="N134" s="1"/>
      <c r="O134" s="1"/>
    </row>
    <row r="135" spans="1:15" x14ac:dyDescent="0.25">
      <c r="A135" s="319"/>
      <c r="B135" s="320">
        <v>43</v>
      </c>
      <c r="C135" s="321">
        <v>1207</v>
      </c>
      <c r="D135" s="321">
        <v>0</v>
      </c>
      <c r="E135" s="321">
        <v>92</v>
      </c>
      <c r="F135" s="321">
        <v>34006</v>
      </c>
      <c r="G135" s="321">
        <v>9701</v>
      </c>
      <c r="H135" s="321">
        <v>0</v>
      </c>
      <c r="I135" s="321">
        <v>223530</v>
      </c>
      <c r="J135" s="321">
        <v>268536</v>
      </c>
      <c r="K135" s="321">
        <v>10656</v>
      </c>
      <c r="L135" s="321">
        <v>1727</v>
      </c>
      <c r="M135" s="1"/>
      <c r="N135" s="1"/>
      <c r="O135" s="1"/>
    </row>
    <row r="136" spans="1:15" x14ac:dyDescent="0.25">
      <c r="A136" s="319"/>
      <c r="B136" s="320">
        <v>44</v>
      </c>
      <c r="C136" s="321">
        <v>438</v>
      </c>
      <c r="D136" s="321">
        <v>0</v>
      </c>
      <c r="E136" s="321">
        <v>107</v>
      </c>
      <c r="F136" s="321">
        <v>52482</v>
      </c>
      <c r="G136" s="321">
        <v>21941</v>
      </c>
      <c r="H136" s="321">
        <v>1</v>
      </c>
      <c r="I136" s="321">
        <v>239544</v>
      </c>
      <c r="J136" s="321">
        <v>314513</v>
      </c>
      <c r="K136" s="321">
        <v>11223</v>
      </c>
      <c r="L136" s="321">
        <v>3171</v>
      </c>
      <c r="M136" s="1"/>
      <c r="N136" s="1"/>
      <c r="O136" s="1"/>
    </row>
    <row r="137" spans="1:15" x14ac:dyDescent="0.25">
      <c r="A137" s="319"/>
      <c r="B137" s="320">
        <v>45</v>
      </c>
      <c r="C137" s="321">
        <v>11</v>
      </c>
      <c r="D137" s="321">
        <v>0</v>
      </c>
      <c r="E137" s="321">
        <v>5</v>
      </c>
      <c r="F137" s="321">
        <v>1860</v>
      </c>
      <c r="G137" s="321">
        <v>318</v>
      </c>
      <c r="H137" s="321">
        <v>0</v>
      </c>
      <c r="I137" s="321">
        <v>142197</v>
      </c>
      <c r="J137" s="321">
        <v>144391</v>
      </c>
      <c r="K137" s="321">
        <v>6319</v>
      </c>
      <c r="L137" s="321">
        <v>2577</v>
      </c>
      <c r="M137" s="1"/>
      <c r="N137" s="1"/>
      <c r="O137" s="1"/>
    </row>
    <row r="138" spans="1:15" x14ac:dyDescent="0.25">
      <c r="A138" s="319"/>
      <c r="B138" s="320">
        <v>48</v>
      </c>
      <c r="C138" s="321">
        <v>1</v>
      </c>
      <c r="D138" s="321">
        <v>0</v>
      </c>
      <c r="E138" s="321">
        <v>0</v>
      </c>
      <c r="F138" s="321">
        <v>178</v>
      </c>
      <c r="G138" s="321">
        <v>11</v>
      </c>
      <c r="H138" s="321">
        <v>0</v>
      </c>
      <c r="I138" s="321">
        <v>9794</v>
      </c>
      <c r="J138" s="321">
        <v>9984</v>
      </c>
      <c r="K138" s="321">
        <v>388</v>
      </c>
      <c r="L138" s="321">
        <v>45</v>
      </c>
      <c r="M138" s="1"/>
      <c r="N138" s="1"/>
      <c r="O138" s="1"/>
    </row>
    <row r="139" spans="1:15" x14ac:dyDescent="0.25">
      <c r="A139" s="319"/>
      <c r="B139" s="320">
        <v>50</v>
      </c>
      <c r="C139" s="321">
        <v>2413</v>
      </c>
      <c r="D139" s="321">
        <v>0</v>
      </c>
      <c r="E139" s="321">
        <v>326</v>
      </c>
      <c r="F139" s="321">
        <v>90083</v>
      </c>
      <c r="G139" s="321">
        <v>34340</v>
      </c>
      <c r="H139" s="321">
        <v>13</v>
      </c>
      <c r="I139" s="321">
        <v>560318</v>
      </c>
      <c r="J139" s="321">
        <v>687493</v>
      </c>
      <c r="K139" s="321">
        <v>24358</v>
      </c>
      <c r="L139" s="321">
        <v>7761</v>
      </c>
      <c r="M139" s="1"/>
      <c r="N139" s="1"/>
      <c r="O139" s="1"/>
    </row>
    <row r="140" spans="1:15" x14ac:dyDescent="0.25">
      <c r="A140" s="319"/>
      <c r="B140" s="320">
        <v>51</v>
      </c>
      <c r="C140" s="321">
        <v>408</v>
      </c>
      <c r="D140" s="321">
        <v>0</v>
      </c>
      <c r="E140" s="321">
        <v>68</v>
      </c>
      <c r="F140" s="321">
        <v>37452</v>
      </c>
      <c r="G140" s="321">
        <v>13207</v>
      </c>
      <c r="H140" s="321">
        <v>3</v>
      </c>
      <c r="I140" s="321">
        <v>212372</v>
      </c>
      <c r="J140" s="321">
        <v>263510</v>
      </c>
      <c r="K140" s="321">
        <v>8792</v>
      </c>
      <c r="L140" s="321">
        <v>1314</v>
      </c>
      <c r="M140" s="1"/>
      <c r="N140" s="1"/>
      <c r="O140" s="1"/>
    </row>
    <row r="141" spans="1:15" x14ac:dyDescent="0.25">
      <c r="A141" s="319"/>
      <c r="B141" s="320">
        <v>52</v>
      </c>
      <c r="C141" s="321">
        <v>133</v>
      </c>
      <c r="D141" s="321">
        <v>0</v>
      </c>
      <c r="E141" s="321">
        <v>27</v>
      </c>
      <c r="F141" s="321">
        <v>10579</v>
      </c>
      <c r="G141" s="321">
        <v>3039</v>
      </c>
      <c r="H141" s="321">
        <v>0</v>
      </c>
      <c r="I141" s="321">
        <v>62118</v>
      </c>
      <c r="J141" s="321">
        <v>75896</v>
      </c>
      <c r="K141" s="321">
        <v>2806</v>
      </c>
      <c r="L141" s="321">
        <v>724</v>
      </c>
      <c r="M141" s="1"/>
      <c r="N141" s="1"/>
      <c r="O141" s="1"/>
    </row>
    <row r="142" spans="1:15" x14ac:dyDescent="0.25">
      <c r="A142" s="319"/>
      <c r="B142" s="320">
        <v>56</v>
      </c>
      <c r="C142" s="321">
        <v>3</v>
      </c>
      <c r="D142" s="321">
        <v>0</v>
      </c>
      <c r="E142" s="321">
        <v>2</v>
      </c>
      <c r="F142" s="321">
        <v>445</v>
      </c>
      <c r="G142" s="321">
        <v>28</v>
      </c>
      <c r="H142" s="321">
        <v>0</v>
      </c>
      <c r="I142" s="321">
        <v>13104.183262924966</v>
      </c>
      <c r="J142" s="321">
        <v>13582</v>
      </c>
      <c r="K142" s="321">
        <v>604</v>
      </c>
      <c r="L142" s="321">
        <v>100</v>
      </c>
      <c r="M142" s="1"/>
      <c r="N142" s="1"/>
      <c r="O142" s="1"/>
    </row>
    <row r="143" spans="1:15" x14ac:dyDescent="0.25">
      <c r="A143" s="319"/>
      <c r="B143" s="320">
        <v>59</v>
      </c>
      <c r="C143" s="321">
        <v>112</v>
      </c>
      <c r="D143" s="321">
        <v>0</v>
      </c>
      <c r="E143" s="321">
        <v>25</v>
      </c>
      <c r="F143" s="321">
        <v>9246</v>
      </c>
      <c r="G143" s="321">
        <v>3940</v>
      </c>
      <c r="H143" s="321">
        <v>0</v>
      </c>
      <c r="I143" s="321">
        <v>79936</v>
      </c>
      <c r="J143" s="321">
        <v>93259</v>
      </c>
      <c r="K143" s="321">
        <v>3709</v>
      </c>
      <c r="L143" s="321">
        <v>562</v>
      </c>
      <c r="M143" s="1"/>
      <c r="N143" s="1"/>
      <c r="O143" s="1"/>
    </row>
    <row r="144" spans="1:15" x14ac:dyDescent="0.25">
      <c r="A144" s="319"/>
      <c r="B144" s="320">
        <v>60</v>
      </c>
      <c r="C144" s="321">
        <v>4707</v>
      </c>
      <c r="D144" s="321">
        <v>0</v>
      </c>
      <c r="E144" s="321">
        <v>163</v>
      </c>
      <c r="F144" s="321">
        <v>41022</v>
      </c>
      <c r="G144" s="321">
        <v>14266</v>
      </c>
      <c r="H144" s="321">
        <v>4</v>
      </c>
      <c r="I144" s="321">
        <v>185800</v>
      </c>
      <c r="J144" s="321">
        <v>245962</v>
      </c>
      <c r="K144" s="321">
        <v>7691</v>
      </c>
      <c r="L144" s="321">
        <v>3169</v>
      </c>
      <c r="M144" s="1"/>
      <c r="N144" s="1"/>
      <c r="O144" s="1"/>
    </row>
    <row r="145" spans="1:15" x14ac:dyDescent="0.25">
      <c r="A145" s="319"/>
      <c r="B145" s="320">
        <v>61</v>
      </c>
      <c r="C145" s="321">
        <v>14</v>
      </c>
      <c r="D145" s="321">
        <v>0</v>
      </c>
      <c r="E145" s="321">
        <v>5</v>
      </c>
      <c r="F145" s="321">
        <v>1047</v>
      </c>
      <c r="G145" s="321">
        <v>285</v>
      </c>
      <c r="H145" s="321">
        <v>0</v>
      </c>
      <c r="I145" s="321">
        <v>218998.9578830578</v>
      </c>
      <c r="J145" s="321">
        <v>220350</v>
      </c>
      <c r="K145" s="321">
        <v>10599.085165871518</v>
      </c>
      <c r="L145" s="321">
        <v>2230</v>
      </c>
      <c r="M145" s="1"/>
      <c r="N145" s="1"/>
      <c r="O145" s="1"/>
    </row>
    <row r="146" spans="1:15" x14ac:dyDescent="0.25">
      <c r="A146" s="319"/>
      <c r="B146" s="320">
        <v>67</v>
      </c>
      <c r="C146" s="321">
        <v>1090</v>
      </c>
      <c r="D146" s="321">
        <v>0</v>
      </c>
      <c r="E146" s="321">
        <v>103.50419667515027</v>
      </c>
      <c r="F146" s="321">
        <v>15980</v>
      </c>
      <c r="G146" s="321">
        <v>5477</v>
      </c>
      <c r="H146" s="321">
        <v>0</v>
      </c>
      <c r="I146" s="321">
        <v>99072</v>
      </c>
      <c r="J146" s="321">
        <v>121721</v>
      </c>
      <c r="K146" s="321">
        <v>3810</v>
      </c>
      <c r="L146" s="321">
        <v>510</v>
      </c>
      <c r="M146" s="1"/>
      <c r="N146" s="1"/>
      <c r="O146" s="1"/>
    </row>
    <row r="147" spans="1:15" x14ac:dyDescent="0.25">
      <c r="A147" s="319"/>
      <c r="B147" s="320">
        <v>70</v>
      </c>
      <c r="C147" s="321">
        <v>1750</v>
      </c>
      <c r="D147" s="321">
        <v>0</v>
      </c>
      <c r="E147" s="321">
        <v>140</v>
      </c>
      <c r="F147" s="321">
        <v>74317</v>
      </c>
      <c r="G147" s="321">
        <v>26643</v>
      </c>
      <c r="H147" s="321">
        <v>1</v>
      </c>
      <c r="I147" s="321">
        <v>519221</v>
      </c>
      <c r="J147" s="321">
        <v>622072</v>
      </c>
      <c r="K147" s="321">
        <v>26385</v>
      </c>
      <c r="L147" s="321">
        <v>8106</v>
      </c>
      <c r="M147" s="1"/>
      <c r="N147" s="1"/>
      <c r="O147" s="1"/>
    </row>
    <row r="148" spans="1:15" x14ac:dyDescent="0.25">
      <c r="A148" s="319"/>
      <c r="B148" s="320">
        <v>72</v>
      </c>
      <c r="C148" s="321">
        <v>3</v>
      </c>
      <c r="D148" s="321">
        <v>0</v>
      </c>
      <c r="E148" s="321">
        <v>2</v>
      </c>
      <c r="F148" s="321">
        <v>401</v>
      </c>
      <c r="G148" s="321">
        <v>110</v>
      </c>
      <c r="H148" s="321">
        <v>0</v>
      </c>
      <c r="I148" s="321">
        <v>21184.136883790001</v>
      </c>
      <c r="J148" s="321">
        <v>21700</v>
      </c>
      <c r="K148" s="321">
        <v>992.04979180619057</v>
      </c>
      <c r="L148" s="321">
        <v>103.0497918061905</v>
      </c>
      <c r="M148" s="1"/>
      <c r="N148" s="1"/>
      <c r="O148" s="1"/>
    </row>
    <row r="149" spans="1:15" x14ac:dyDescent="0.25">
      <c r="A149" s="319"/>
      <c r="B149" s="320">
        <v>75</v>
      </c>
      <c r="C149" s="321">
        <v>919</v>
      </c>
      <c r="D149" s="321">
        <v>0</v>
      </c>
      <c r="E149" s="321">
        <v>74</v>
      </c>
      <c r="F149" s="321">
        <v>13357</v>
      </c>
      <c r="G149" s="321">
        <v>4572</v>
      </c>
      <c r="H149" s="321">
        <v>1</v>
      </c>
      <c r="I149" s="321">
        <v>85502</v>
      </c>
      <c r="J149" s="321">
        <v>104425</v>
      </c>
      <c r="K149" s="321">
        <v>3081</v>
      </c>
      <c r="L149" s="321">
        <v>571</v>
      </c>
      <c r="M149" s="1"/>
      <c r="N149" s="1"/>
      <c r="O149" s="1"/>
    </row>
    <row r="150" spans="1:15" x14ac:dyDescent="0.25">
      <c r="A150" s="319"/>
      <c r="B150" s="320">
        <v>77</v>
      </c>
      <c r="C150" s="321">
        <v>10</v>
      </c>
      <c r="D150" s="321">
        <v>0</v>
      </c>
      <c r="E150" s="321">
        <v>7</v>
      </c>
      <c r="F150" s="321">
        <v>1259</v>
      </c>
      <c r="G150" s="321">
        <v>167</v>
      </c>
      <c r="H150" s="321">
        <v>3</v>
      </c>
      <c r="I150" s="321">
        <v>146120.15136615341</v>
      </c>
      <c r="J150" s="321">
        <v>147566</v>
      </c>
      <c r="K150" s="321">
        <v>5387.0795917470441</v>
      </c>
      <c r="L150" s="321">
        <v>1424</v>
      </c>
      <c r="M150" s="1"/>
      <c r="N150" s="1"/>
      <c r="O150" s="1"/>
    </row>
    <row r="151" spans="1:15" x14ac:dyDescent="0.25">
      <c r="A151" s="319"/>
      <c r="B151" s="320">
        <v>80</v>
      </c>
      <c r="C151" s="321">
        <v>813</v>
      </c>
      <c r="D151" s="321">
        <v>0</v>
      </c>
      <c r="E151" s="321">
        <v>37</v>
      </c>
      <c r="F151" s="321">
        <v>30738</v>
      </c>
      <c r="G151" s="321">
        <v>14875</v>
      </c>
      <c r="H151" s="321">
        <v>1</v>
      </c>
      <c r="I151" s="321">
        <v>162727</v>
      </c>
      <c r="J151" s="321">
        <v>209191</v>
      </c>
      <c r="K151" s="321">
        <v>7782</v>
      </c>
      <c r="L151" s="321">
        <v>1852</v>
      </c>
      <c r="M151" s="1"/>
      <c r="N151" s="1"/>
      <c r="O151" s="1"/>
    </row>
    <row r="152" spans="1:15" x14ac:dyDescent="0.25">
      <c r="A152" s="319"/>
      <c r="B152" s="320">
        <v>83</v>
      </c>
      <c r="C152" s="321">
        <v>315</v>
      </c>
      <c r="D152" s="321">
        <v>0</v>
      </c>
      <c r="E152" s="321">
        <v>40</v>
      </c>
      <c r="F152" s="321">
        <v>11587.54200819672</v>
      </c>
      <c r="G152" s="321">
        <v>3862</v>
      </c>
      <c r="H152" s="321">
        <v>0</v>
      </c>
      <c r="I152" s="321">
        <v>65648.826844262308</v>
      </c>
      <c r="J152" s="321">
        <v>81453</v>
      </c>
      <c r="K152" s="321">
        <v>3480.0840163934431</v>
      </c>
      <c r="L152" s="321">
        <v>531</v>
      </c>
      <c r="M152" s="1"/>
      <c r="N152" s="1"/>
      <c r="O152" s="1"/>
    </row>
    <row r="153" spans="1:15" x14ac:dyDescent="0.25">
      <c r="A153" s="319"/>
      <c r="B153" s="320">
        <v>90</v>
      </c>
      <c r="C153" s="321">
        <v>5681</v>
      </c>
      <c r="D153" s="321">
        <v>0</v>
      </c>
      <c r="E153" s="321">
        <v>188</v>
      </c>
      <c r="F153" s="321">
        <v>57506</v>
      </c>
      <c r="G153" s="321">
        <v>17926</v>
      </c>
      <c r="H153" s="321">
        <v>2</v>
      </c>
      <c r="I153" s="321">
        <v>294883</v>
      </c>
      <c r="J153" s="321">
        <v>376186</v>
      </c>
      <c r="K153" s="321">
        <v>15356</v>
      </c>
      <c r="L153" s="321">
        <v>3272</v>
      </c>
      <c r="M153" s="1"/>
      <c r="N153" s="1"/>
      <c r="O153" s="1"/>
    </row>
    <row r="154" spans="1:15" x14ac:dyDescent="0.25">
      <c r="A154" s="319"/>
      <c r="B154" s="320">
        <v>106</v>
      </c>
      <c r="C154" s="321">
        <v>672</v>
      </c>
      <c r="D154" s="321">
        <v>0</v>
      </c>
      <c r="E154" s="321">
        <v>83</v>
      </c>
      <c r="F154" s="321">
        <v>25214</v>
      </c>
      <c r="G154" s="321">
        <v>9748</v>
      </c>
      <c r="H154" s="321">
        <v>3</v>
      </c>
      <c r="I154" s="321">
        <v>194849</v>
      </c>
      <c r="J154" s="321">
        <v>230569</v>
      </c>
      <c r="K154" s="321">
        <v>7630</v>
      </c>
      <c r="L154" s="321">
        <v>2544</v>
      </c>
      <c r="M154" s="1"/>
      <c r="N154" s="1"/>
      <c r="O154" s="1"/>
    </row>
    <row r="155" spans="1:15" x14ac:dyDescent="0.25">
      <c r="A155" s="319"/>
      <c r="B155" s="320">
        <v>108</v>
      </c>
      <c r="C155" s="321">
        <v>3</v>
      </c>
      <c r="D155" s="321">
        <v>0</v>
      </c>
      <c r="E155" s="321">
        <v>0</v>
      </c>
      <c r="F155" s="321">
        <v>361</v>
      </c>
      <c r="G155" s="321">
        <v>18</v>
      </c>
      <c r="H155" s="321">
        <v>1</v>
      </c>
      <c r="I155" s="321">
        <v>30258.668237067752</v>
      </c>
      <c r="J155" s="321">
        <v>30642</v>
      </c>
      <c r="K155" s="321">
        <v>1142.6668237067747</v>
      </c>
      <c r="L155" s="321">
        <v>121</v>
      </c>
      <c r="M155" s="1"/>
      <c r="N155" s="1"/>
      <c r="O155" s="1"/>
    </row>
    <row r="156" spans="1:15" x14ac:dyDescent="0.25">
      <c r="A156" s="319"/>
      <c r="B156" s="320">
        <v>122</v>
      </c>
      <c r="C156" s="321">
        <v>175</v>
      </c>
      <c r="D156" s="321">
        <v>0</v>
      </c>
      <c r="E156" s="321">
        <v>36</v>
      </c>
      <c r="F156" s="321">
        <v>16625</v>
      </c>
      <c r="G156" s="321">
        <v>12831</v>
      </c>
      <c r="H156" s="321">
        <v>4</v>
      </c>
      <c r="I156" s="321">
        <v>81439</v>
      </c>
      <c r="J156" s="321">
        <v>111110</v>
      </c>
      <c r="K156" s="321">
        <v>4514</v>
      </c>
      <c r="L156" s="321">
        <v>1099</v>
      </c>
      <c r="M156" s="1"/>
      <c r="N156" s="1"/>
      <c r="O156" s="1"/>
    </row>
    <row r="157" spans="1:15" x14ac:dyDescent="0.25">
      <c r="A157" s="319"/>
      <c r="B157" s="320">
        <v>138</v>
      </c>
      <c r="C157" s="321">
        <v>219</v>
      </c>
      <c r="D157" s="321">
        <v>0</v>
      </c>
      <c r="E157" s="321">
        <v>57</v>
      </c>
      <c r="F157" s="321">
        <v>25895.26400921154</v>
      </c>
      <c r="G157" s="321">
        <v>13787.256003947801</v>
      </c>
      <c r="H157" s="321">
        <v>0</v>
      </c>
      <c r="I157" s="321">
        <v>163231.0160105275</v>
      </c>
      <c r="J157" s="321">
        <v>203190</v>
      </c>
      <c r="K157" s="321">
        <v>7937</v>
      </c>
      <c r="L157" s="321">
        <v>2030</v>
      </c>
      <c r="M157" s="1"/>
      <c r="N157" s="1"/>
      <c r="O157" s="1"/>
    </row>
    <row r="158" spans="1:15" x14ac:dyDescent="0.25">
      <c r="A158" s="319"/>
      <c r="B158" s="320">
        <v>140</v>
      </c>
      <c r="C158" s="321">
        <v>2</v>
      </c>
      <c r="D158" s="321">
        <v>0</v>
      </c>
      <c r="E158" s="321">
        <v>0</v>
      </c>
      <c r="F158" s="321">
        <v>15</v>
      </c>
      <c r="G158" s="321">
        <v>0</v>
      </c>
      <c r="H158" s="321">
        <v>0</v>
      </c>
      <c r="I158" s="321">
        <v>4852.5515156370111</v>
      </c>
      <c r="J158" s="321">
        <v>4869</v>
      </c>
      <c r="K158" s="321">
        <v>441</v>
      </c>
      <c r="L158" s="321">
        <v>22</v>
      </c>
      <c r="M158" s="1"/>
      <c r="N158" s="1"/>
      <c r="O158" s="1"/>
    </row>
    <row r="159" spans="1:15" x14ac:dyDescent="0.25">
      <c r="A159" s="319"/>
      <c r="B159" s="320">
        <v>154</v>
      </c>
      <c r="C159" s="321">
        <v>518</v>
      </c>
      <c r="D159" s="321">
        <v>0</v>
      </c>
      <c r="E159" s="321">
        <v>51</v>
      </c>
      <c r="F159" s="321">
        <v>29391</v>
      </c>
      <c r="G159" s="321">
        <v>9720</v>
      </c>
      <c r="H159" s="321">
        <v>4</v>
      </c>
      <c r="I159" s="321">
        <v>143234</v>
      </c>
      <c r="J159" s="321">
        <v>182918</v>
      </c>
      <c r="K159" s="321">
        <v>6076</v>
      </c>
      <c r="L159" s="321">
        <v>859</v>
      </c>
      <c r="M159" s="1"/>
      <c r="N159" s="1"/>
      <c r="O159" s="1"/>
    </row>
    <row r="160" spans="1:15" x14ac:dyDescent="0.25">
      <c r="A160" s="319"/>
      <c r="B160" s="320">
        <v>156</v>
      </c>
      <c r="C160" s="321">
        <v>1</v>
      </c>
      <c r="D160" s="321">
        <v>0</v>
      </c>
      <c r="E160" s="321">
        <v>0</v>
      </c>
      <c r="F160" s="321">
        <v>79</v>
      </c>
      <c r="G160" s="321">
        <v>0</v>
      </c>
      <c r="H160" s="321">
        <v>0</v>
      </c>
      <c r="I160" s="321">
        <v>11438</v>
      </c>
      <c r="J160" s="321">
        <v>11518</v>
      </c>
      <c r="K160" s="321">
        <v>527</v>
      </c>
      <c r="L160" s="321">
        <v>37</v>
      </c>
      <c r="M160" s="1"/>
      <c r="N160" s="1"/>
      <c r="O160" s="1"/>
    </row>
    <row r="161" spans="1:15" x14ac:dyDescent="0.25">
      <c r="A161" s="319"/>
      <c r="B161" s="320">
        <v>170</v>
      </c>
      <c r="C161" s="321">
        <v>593.58695788614818</v>
      </c>
      <c r="D161" s="321">
        <v>0</v>
      </c>
      <c r="E161" s="321">
        <v>64</v>
      </c>
      <c r="F161" s="321">
        <v>55358.6800383308</v>
      </c>
      <c r="G161" s="321">
        <v>17458.392362739469</v>
      </c>
      <c r="H161" s="321">
        <v>5</v>
      </c>
      <c r="I161" s="321">
        <v>332778.27981964848</v>
      </c>
      <c r="J161" s="321">
        <v>406257</v>
      </c>
      <c r="K161" s="321">
        <v>13416.26122963928</v>
      </c>
      <c r="L161" s="321">
        <v>3493.554352601519</v>
      </c>
      <c r="M161" s="1"/>
      <c r="N161" s="1"/>
      <c r="O161" s="1"/>
    </row>
    <row r="162" spans="1:15" x14ac:dyDescent="0.25">
      <c r="A162" s="319"/>
      <c r="B162" s="320">
        <v>186</v>
      </c>
      <c r="C162" s="321">
        <v>624</v>
      </c>
      <c r="D162" s="321">
        <v>0</v>
      </c>
      <c r="E162" s="321">
        <v>46</v>
      </c>
      <c r="F162" s="321">
        <v>26242</v>
      </c>
      <c r="G162" s="321">
        <v>10877</v>
      </c>
      <c r="H162" s="321">
        <v>5</v>
      </c>
      <c r="I162" s="321">
        <v>104029</v>
      </c>
      <c r="J162" s="321">
        <v>141823</v>
      </c>
      <c r="K162" s="321">
        <v>8350</v>
      </c>
      <c r="L162" s="321">
        <v>1283</v>
      </c>
    </row>
    <row r="163" spans="1:15" x14ac:dyDescent="0.25">
      <c r="A163" s="319"/>
      <c r="B163" s="320" t="s">
        <v>267</v>
      </c>
      <c r="C163" s="321">
        <v>0</v>
      </c>
      <c r="D163" s="321">
        <v>26</v>
      </c>
      <c r="E163" s="321">
        <v>0</v>
      </c>
      <c r="F163" s="321">
        <v>2914</v>
      </c>
      <c r="G163" s="321">
        <v>0</v>
      </c>
      <c r="H163" s="321">
        <v>3</v>
      </c>
      <c r="I163" s="321">
        <v>6956</v>
      </c>
      <c r="J163" s="321">
        <v>9899</v>
      </c>
      <c r="K163" s="321">
        <v>46</v>
      </c>
      <c r="L163" s="321">
        <v>5</v>
      </c>
    </row>
    <row r="164" spans="1:15" x14ac:dyDescent="0.25">
      <c r="A164" s="319"/>
      <c r="B164" s="320" t="s">
        <v>159</v>
      </c>
      <c r="C164" s="321">
        <v>0</v>
      </c>
      <c r="D164" s="321">
        <v>26</v>
      </c>
      <c r="E164" s="321">
        <v>0</v>
      </c>
      <c r="F164" s="321">
        <v>2186</v>
      </c>
      <c r="G164" s="321">
        <v>0</v>
      </c>
      <c r="H164" s="321">
        <v>11</v>
      </c>
      <c r="I164" s="321">
        <v>7189</v>
      </c>
      <c r="J164" s="321">
        <v>9412</v>
      </c>
      <c r="K164" s="321">
        <v>11</v>
      </c>
      <c r="L164" s="321">
        <v>2</v>
      </c>
    </row>
    <row r="165" spans="1:15" x14ac:dyDescent="0.25">
      <c r="A165" s="319"/>
      <c r="B165" s="320" t="s">
        <v>276</v>
      </c>
      <c r="C165" s="321">
        <v>0</v>
      </c>
      <c r="D165" s="321">
        <v>9</v>
      </c>
      <c r="E165" s="321">
        <v>0</v>
      </c>
      <c r="F165" s="321">
        <v>395</v>
      </c>
      <c r="G165" s="321">
        <v>0</v>
      </c>
      <c r="H165" s="321">
        <v>0</v>
      </c>
      <c r="I165" s="321">
        <v>1018</v>
      </c>
      <c r="J165" s="321">
        <v>1422</v>
      </c>
      <c r="K165" s="321">
        <v>7</v>
      </c>
      <c r="L165" s="321">
        <v>1</v>
      </c>
    </row>
    <row r="166" spans="1:15" x14ac:dyDescent="0.25">
      <c r="A166" s="319"/>
      <c r="B166" s="320" t="s">
        <v>266</v>
      </c>
      <c r="C166" s="321">
        <v>0</v>
      </c>
      <c r="D166" s="321">
        <v>2</v>
      </c>
      <c r="E166" s="321">
        <v>0</v>
      </c>
      <c r="F166" s="321">
        <v>468</v>
      </c>
      <c r="G166" s="321">
        <v>0</v>
      </c>
      <c r="H166" s="321">
        <v>0</v>
      </c>
      <c r="I166" s="321">
        <v>630</v>
      </c>
      <c r="J166" s="321">
        <v>1100</v>
      </c>
      <c r="K166" s="321">
        <v>5</v>
      </c>
      <c r="L166" s="321">
        <v>2</v>
      </c>
    </row>
    <row r="167" spans="1:15" x14ac:dyDescent="0.25">
      <c r="A167" s="319"/>
      <c r="B167" s="320" t="s">
        <v>74</v>
      </c>
      <c r="C167" s="321">
        <v>0</v>
      </c>
      <c r="D167" s="321">
        <v>13</v>
      </c>
      <c r="E167" s="321">
        <v>0</v>
      </c>
      <c r="F167" s="321">
        <v>4998</v>
      </c>
      <c r="G167" s="321">
        <v>0</v>
      </c>
      <c r="H167" s="321">
        <v>3</v>
      </c>
      <c r="I167" s="321">
        <v>7681</v>
      </c>
      <c r="J167" s="321">
        <v>12695</v>
      </c>
      <c r="K167" s="321">
        <v>399</v>
      </c>
      <c r="L167" s="321">
        <v>33</v>
      </c>
    </row>
    <row r="168" spans="1:15" x14ac:dyDescent="0.25">
      <c r="A168" s="319"/>
      <c r="B168" s="320" t="s">
        <v>75</v>
      </c>
      <c r="C168" s="321">
        <v>0</v>
      </c>
      <c r="D168" s="321">
        <v>61</v>
      </c>
      <c r="E168" s="321">
        <v>0</v>
      </c>
      <c r="F168" s="321">
        <v>6357</v>
      </c>
      <c r="G168" s="321">
        <v>0</v>
      </c>
      <c r="H168" s="321">
        <v>8</v>
      </c>
      <c r="I168" s="321">
        <v>19039</v>
      </c>
      <c r="J168" s="321">
        <v>25465</v>
      </c>
      <c r="K168" s="321">
        <v>357</v>
      </c>
      <c r="L168" s="321">
        <v>13</v>
      </c>
    </row>
    <row r="169" spans="1:15" x14ac:dyDescent="0.25">
      <c r="A169" s="319"/>
      <c r="B169" s="320">
        <v>514</v>
      </c>
      <c r="C169" s="321">
        <v>0</v>
      </c>
      <c r="D169" s="321">
        <v>7</v>
      </c>
      <c r="E169" s="321">
        <v>0</v>
      </c>
      <c r="F169" s="321">
        <v>2</v>
      </c>
      <c r="G169" s="321">
        <v>0</v>
      </c>
      <c r="H169" s="321">
        <v>51</v>
      </c>
      <c r="I169" s="321">
        <v>461</v>
      </c>
      <c r="J169" s="321">
        <v>521</v>
      </c>
      <c r="K169" s="321">
        <v>19</v>
      </c>
      <c r="L169" s="321">
        <v>0</v>
      </c>
    </row>
    <row r="170" spans="1:15" x14ac:dyDescent="0.25">
      <c r="A170" s="319"/>
      <c r="B170" s="320">
        <v>520</v>
      </c>
      <c r="C170" s="321">
        <v>0</v>
      </c>
      <c r="D170" s="321">
        <v>0</v>
      </c>
      <c r="E170" s="321">
        <v>0</v>
      </c>
      <c r="F170" s="321">
        <v>0</v>
      </c>
      <c r="G170" s="321">
        <v>1</v>
      </c>
      <c r="H170" s="321">
        <v>77</v>
      </c>
      <c r="I170" s="321">
        <v>163</v>
      </c>
      <c r="J170" s="321">
        <v>241</v>
      </c>
      <c r="K170" s="321">
        <v>6</v>
      </c>
      <c r="L170" s="321">
        <v>2</v>
      </c>
    </row>
    <row r="171" spans="1:15" x14ac:dyDescent="0.25">
      <c r="A171" s="319"/>
      <c r="B171" s="320">
        <v>521</v>
      </c>
      <c r="C171" s="321">
        <v>0</v>
      </c>
      <c r="D171" s="321">
        <v>4</v>
      </c>
      <c r="E171" s="321">
        <v>0</v>
      </c>
      <c r="F171" s="321">
        <v>24</v>
      </c>
      <c r="G171" s="321">
        <v>4</v>
      </c>
      <c r="H171" s="321">
        <v>268</v>
      </c>
      <c r="I171" s="321">
        <v>258.38562091503269</v>
      </c>
      <c r="J171" s="321">
        <v>558</v>
      </c>
      <c r="K171" s="321">
        <v>16</v>
      </c>
      <c r="L171" s="321">
        <v>13</v>
      </c>
    </row>
    <row r="172" spans="1:15" x14ac:dyDescent="0.25">
      <c r="A172" s="319"/>
      <c r="B172" s="320">
        <v>522</v>
      </c>
      <c r="C172" s="321">
        <v>0</v>
      </c>
      <c r="D172" s="321">
        <v>6</v>
      </c>
      <c r="E172" s="321">
        <v>0</v>
      </c>
      <c r="F172" s="321">
        <v>67</v>
      </c>
      <c r="G172" s="321">
        <v>3</v>
      </c>
      <c r="H172" s="321">
        <v>282</v>
      </c>
      <c r="I172" s="321">
        <v>561</v>
      </c>
      <c r="J172" s="321">
        <v>919</v>
      </c>
      <c r="K172" s="321">
        <v>2</v>
      </c>
      <c r="L172" s="321">
        <v>1</v>
      </c>
    </row>
    <row r="173" spans="1:15" x14ac:dyDescent="0.25">
      <c r="A173" s="319"/>
      <c r="B173" s="320">
        <v>531</v>
      </c>
      <c r="C173" s="321">
        <v>0</v>
      </c>
      <c r="D173" s="321">
        <v>7</v>
      </c>
      <c r="E173" s="321">
        <v>0</v>
      </c>
      <c r="F173" s="321">
        <v>15</v>
      </c>
      <c r="G173" s="321">
        <v>10</v>
      </c>
      <c r="H173" s="321">
        <v>930</v>
      </c>
      <c r="I173" s="321">
        <v>557.57092198581563</v>
      </c>
      <c r="J173" s="321">
        <v>1520</v>
      </c>
      <c r="K173" s="321">
        <v>64</v>
      </c>
      <c r="L173" s="321">
        <v>0</v>
      </c>
    </row>
    <row r="174" spans="1:15" x14ac:dyDescent="0.25">
      <c r="A174" s="319"/>
      <c r="B174" s="320">
        <v>533</v>
      </c>
      <c r="C174" s="321">
        <v>0</v>
      </c>
      <c r="D174" s="321">
        <v>5</v>
      </c>
      <c r="E174" s="321">
        <v>0</v>
      </c>
      <c r="F174" s="321">
        <v>54</v>
      </c>
      <c r="G174" s="321">
        <v>0</v>
      </c>
      <c r="H174" s="321">
        <v>10</v>
      </c>
      <c r="I174" s="321">
        <v>8210</v>
      </c>
      <c r="J174" s="321">
        <v>8279</v>
      </c>
      <c r="K174" s="321">
        <v>281</v>
      </c>
      <c r="L174" s="321">
        <v>32</v>
      </c>
    </row>
    <row r="175" spans="1:15" x14ac:dyDescent="0.25">
      <c r="A175" s="319"/>
      <c r="B175" s="320">
        <v>535</v>
      </c>
      <c r="C175" s="321">
        <v>0</v>
      </c>
      <c r="D175" s="321">
        <v>3</v>
      </c>
      <c r="E175" s="321">
        <v>0</v>
      </c>
      <c r="F175" s="321">
        <v>21</v>
      </c>
      <c r="G175" s="321">
        <v>0</v>
      </c>
      <c r="H175" s="321">
        <v>4</v>
      </c>
      <c r="I175" s="321">
        <v>3749</v>
      </c>
      <c r="J175" s="321">
        <v>3777</v>
      </c>
      <c r="K175" s="321">
        <v>37</v>
      </c>
      <c r="L175" s="321">
        <v>7</v>
      </c>
    </row>
    <row r="176" spans="1:15" x14ac:dyDescent="0.25">
      <c r="A176" s="319"/>
      <c r="B176" s="320">
        <v>541</v>
      </c>
      <c r="C176" s="321">
        <v>0</v>
      </c>
      <c r="D176" s="321">
        <v>1</v>
      </c>
      <c r="E176" s="321">
        <v>0</v>
      </c>
      <c r="F176" s="321">
        <v>217.67045454545456</v>
      </c>
      <c r="G176" s="321">
        <v>34</v>
      </c>
      <c r="H176" s="321">
        <v>504.78409090909088</v>
      </c>
      <c r="I176" s="321">
        <v>842.78409090909099</v>
      </c>
      <c r="J176" s="321">
        <v>1599</v>
      </c>
      <c r="K176" s="321">
        <v>34</v>
      </c>
      <c r="L176" s="321">
        <v>5</v>
      </c>
    </row>
    <row r="177" spans="1:14" x14ac:dyDescent="0.25">
      <c r="A177" s="319"/>
      <c r="B177" s="320">
        <v>542</v>
      </c>
      <c r="C177" s="321">
        <v>0</v>
      </c>
      <c r="D177" s="321">
        <v>2</v>
      </c>
      <c r="E177" s="321">
        <v>0</v>
      </c>
      <c r="F177" s="321">
        <v>50</v>
      </c>
      <c r="G177" s="321">
        <v>1</v>
      </c>
      <c r="H177" s="321">
        <v>740</v>
      </c>
      <c r="I177" s="321">
        <v>1821</v>
      </c>
      <c r="J177" s="321">
        <v>2614</v>
      </c>
      <c r="K177" s="321">
        <v>25</v>
      </c>
      <c r="L177" s="321">
        <v>54</v>
      </c>
    </row>
    <row r="178" spans="1:14" x14ac:dyDescent="0.25">
      <c r="A178" s="319"/>
      <c r="B178" s="320">
        <v>562</v>
      </c>
      <c r="C178" s="321">
        <v>0</v>
      </c>
      <c r="D178" s="321">
        <v>1</v>
      </c>
      <c r="E178" s="321">
        <v>0</v>
      </c>
      <c r="F178" s="321">
        <v>4</v>
      </c>
      <c r="G178" s="321">
        <v>0</v>
      </c>
      <c r="H178" s="321">
        <v>1</v>
      </c>
      <c r="I178" s="321">
        <v>1960.459546925566</v>
      </c>
      <c r="J178" s="321">
        <v>1966</v>
      </c>
      <c r="K178" s="321">
        <v>1</v>
      </c>
      <c r="L178" s="321">
        <v>0</v>
      </c>
    </row>
    <row r="179" spans="1:14" x14ac:dyDescent="0.25">
      <c r="A179" s="319"/>
      <c r="B179" s="320">
        <v>563</v>
      </c>
      <c r="C179" s="321">
        <v>0</v>
      </c>
      <c r="D179" s="321">
        <v>1</v>
      </c>
      <c r="E179" s="321">
        <v>0</v>
      </c>
      <c r="F179" s="321">
        <v>17</v>
      </c>
      <c r="G179" s="321">
        <v>0</v>
      </c>
      <c r="H179" s="321">
        <v>2</v>
      </c>
      <c r="I179" s="321">
        <v>2143.8841698841698</v>
      </c>
      <c r="J179" s="321">
        <v>2164</v>
      </c>
      <c r="K179" s="321">
        <v>10</v>
      </c>
      <c r="L179" s="321">
        <v>2</v>
      </c>
    </row>
    <row r="180" spans="1:14" x14ac:dyDescent="0.25">
      <c r="A180" s="319"/>
      <c r="B180" s="320">
        <v>571</v>
      </c>
      <c r="C180" s="321">
        <v>0</v>
      </c>
      <c r="D180" s="321">
        <v>2</v>
      </c>
      <c r="E180" s="321">
        <v>0</v>
      </c>
      <c r="F180" s="321">
        <v>3</v>
      </c>
      <c r="G180" s="321">
        <v>0</v>
      </c>
      <c r="H180" s="321">
        <v>0</v>
      </c>
      <c r="I180" s="321">
        <v>2002.7210031347959</v>
      </c>
      <c r="J180" s="321">
        <v>2008</v>
      </c>
      <c r="K180" s="321">
        <v>8</v>
      </c>
      <c r="L180" s="321">
        <v>1</v>
      </c>
    </row>
    <row r="181" spans="1:14" x14ac:dyDescent="0.25">
      <c r="A181" s="319"/>
      <c r="B181" s="320">
        <v>573</v>
      </c>
      <c r="C181" s="321">
        <v>0</v>
      </c>
      <c r="D181" s="321">
        <v>0</v>
      </c>
      <c r="E181" s="321">
        <v>0</v>
      </c>
      <c r="F181" s="321">
        <v>0</v>
      </c>
      <c r="G181" s="321">
        <v>0</v>
      </c>
      <c r="H181" s="321">
        <v>5</v>
      </c>
      <c r="I181" s="321">
        <v>1040</v>
      </c>
      <c r="J181" s="321">
        <v>1045</v>
      </c>
      <c r="K181" s="321">
        <v>3</v>
      </c>
      <c r="L181" s="321">
        <v>1</v>
      </c>
    </row>
    <row r="182" spans="1:14" x14ac:dyDescent="0.25">
      <c r="A182" s="319"/>
      <c r="B182" s="320">
        <v>575</v>
      </c>
      <c r="C182" s="321">
        <v>0</v>
      </c>
      <c r="D182" s="321">
        <v>5</v>
      </c>
      <c r="E182" s="321">
        <v>0</v>
      </c>
      <c r="F182" s="321">
        <v>1</v>
      </c>
      <c r="G182" s="321">
        <v>0</v>
      </c>
      <c r="H182" s="321">
        <v>10</v>
      </c>
      <c r="I182" s="321">
        <v>987</v>
      </c>
      <c r="J182" s="321">
        <v>1003</v>
      </c>
      <c r="K182" s="321">
        <v>1</v>
      </c>
      <c r="L182" s="321">
        <v>0</v>
      </c>
    </row>
    <row r="183" spans="1:14" x14ac:dyDescent="0.25">
      <c r="A183" s="319"/>
      <c r="B183" s="320" t="s">
        <v>225</v>
      </c>
      <c r="C183" s="321">
        <v>0</v>
      </c>
      <c r="D183" s="321">
        <v>0</v>
      </c>
      <c r="E183" s="321">
        <v>0</v>
      </c>
      <c r="F183" s="321">
        <v>0</v>
      </c>
      <c r="G183" s="321">
        <v>0</v>
      </c>
      <c r="H183" s="321">
        <v>0</v>
      </c>
      <c r="I183" s="321">
        <v>24542</v>
      </c>
      <c r="J183" s="321">
        <v>24542</v>
      </c>
      <c r="K183" s="321">
        <v>699</v>
      </c>
      <c r="L183" s="321">
        <v>110</v>
      </c>
    </row>
    <row r="184" spans="1:14" x14ac:dyDescent="0.25">
      <c r="A184" s="319"/>
      <c r="B184" s="320" t="s">
        <v>226</v>
      </c>
      <c r="C184" s="321">
        <v>0</v>
      </c>
      <c r="D184" s="321">
        <v>0</v>
      </c>
      <c r="E184" s="321">
        <v>0</v>
      </c>
      <c r="F184" s="321">
        <v>0</v>
      </c>
      <c r="G184" s="321">
        <v>0</v>
      </c>
      <c r="H184" s="321">
        <v>0</v>
      </c>
      <c r="I184" s="321">
        <v>171764</v>
      </c>
      <c r="J184" s="321">
        <v>171764</v>
      </c>
      <c r="K184" s="321">
        <v>3534</v>
      </c>
      <c r="L184" s="321">
        <v>3912</v>
      </c>
    </row>
    <row r="185" spans="1:14" x14ac:dyDescent="0.25">
      <c r="A185" s="319"/>
      <c r="B185" s="320" t="s">
        <v>73</v>
      </c>
      <c r="C185" s="321">
        <v>0</v>
      </c>
      <c r="D185" s="321">
        <v>0</v>
      </c>
      <c r="E185" s="321">
        <v>1</v>
      </c>
      <c r="F185" s="321">
        <v>4</v>
      </c>
      <c r="G185" s="321">
        <v>0</v>
      </c>
      <c r="H185" s="321">
        <v>0</v>
      </c>
      <c r="I185" s="321">
        <v>640.85135135135101</v>
      </c>
      <c r="J185" s="321">
        <v>646</v>
      </c>
      <c r="K185" s="321">
        <v>7</v>
      </c>
      <c r="L185" s="321">
        <v>0</v>
      </c>
    </row>
    <row r="186" spans="1:14" x14ac:dyDescent="0.25">
      <c r="A186" s="319"/>
      <c r="B186" s="320" t="s">
        <v>227</v>
      </c>
      <c r="C186" s="321">
        <v>0</v>
      </c>
      <c r="D186" s="321">
        <v>0</v>
      </c>
      <c r="E186" s="321">
        <v>0</v>
      </c>
      <c r="F186" s="321">
        <v>0</v>
      </c>
      <c r="G186" s="321">
        <v>0</v>
      </c>
      <c r="H186" s="321">
        <v>0</v>
      </c>
      <c r="I186" s="321">
        <v>52878</v>
      </c>
      <c r="J186" s="321">
        <v>52878</v>
      </c>
      <c r="K186" s="321">
        <v>1397</v>
      </c>
      <c r="L186" s="321">
        <v>557</v>
      </c>
    </row>
    <row r="187" spans="1:14" x14ac:dyDescent="0.25">
      <c r="A187" s="319"/>
      <c r="B187" s="320" t="s">
        <v>228</v>
      </c>
      <c r="C187" s="321">
        <v>0</v>
      </c>
      <c r="D187" s="321">
        <v>0</v>
      </c>
      <c r="E187" s="321">
        <v>0</v>
      </c>
      <c r="F187" s="321">
        <v>0</v>
      </c>
      <c r="G187" s="321">
        <v>0</v>
      </c>
      <c r="H187" s="321">
        <v>0</v>
      </c>
      <c r="I187" s="321">
        <v>57094</v>
      </c>
      <c r="J187" s="321">
        <v>57094</v>
      </c>
      <c r="K187" s="321">
        <v>631</v>
      </c>
      <c r="L187" s="321">
        <v>737</v>
      </c>
    </row>
    <row r="188" spans="1:14" s="556" customFormat="1" x14ac:dyDescent="0.25">
      <c r="B188" s="327" t="s">
        <v>98</v>
      </c>
      <c r="C188" s="328">
        <v>109460</v>
      </c>
      <c r="D188" s="328">
        <v>0</v>
      </c>
      <c r="E188" s="328">
        <v>139405</v>
      </c>
      <c r="F188" s="328">
        <v>1103992</v>
      </c>
      <c r="G188" s="328">
        <v>1845022</v>
      </c>
      <c r="H188" s="328">
        <v>95529</v>
      </c>
      <c r="I188" s="328">
        <v>739022</v>
      </c>
      <c r="J188" s="328">
        <v>4032430</v>
      </c>
      <c r="K188" s="328">
        <v>0</v>
      </c>
      <c r="L188" s="328">
        <v>0</v>
      </c>
      <c r="N188" s="557"/>
    </row>
    <row r="189" spans="1:14" x14ac:dyDescent="0.25">
      <c r="A189" s="319"/>
      <c r="B189" s="320" t="s">
        <v>122</v>
      </c>
      <c r="C189" s="321">
        <v>170842.58695788615</v>
      </c>
      <c r="D189" s="321">
        <v>181</v>
      </c>
      <c r="E189" s="321">
        <v>144987.50419667515</v>
      </c>
      <c r="F189" s="321">
        <v>2907742.6171645876</v>
      </c>
      <c r="G189" s="321">
        <v>2477046.2085536309</v>
      </c>
      <c r="H189" s="321">
        <v>98561.784090909088</v>
      </c>
      <c r="I189" s="321">
        <v>12346682.186029511</v>
      </c>
      <c r="J189" s="321">
        <v>18146039</v>
      </c>
      <c r="K189" s="321">
        <v>530497.34092067182</v>
      </c>
      <c r="L189" s="321">
        <v>149945.9025588826</v>
      </c>
      <c r="N189" s="39">
        <v>0</v>
      </c>
    </row>
    <row r="190" spans="1:14" x14ac:dyDescent="0.25">
      <c r="A190" s="319"/>
      <c r="B190" s="320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</row>
    <row r="191" spans="1:14" x14ac:dyDescent="0.25">
      <c r="A191" s="319" t="s">
        <v>280</v>
      </c>
      <c r="B191" s="320">
        <v>81</v>
      </c>
      <c r="C191" s="321">
        <v>0</v>
      </c>
      <c r="D191" s="321">
        <v>0</v>
      </c>
      <c r="E191" s="321">
        <v>0</v>
      </c>
      <c r="F191" s="321">
        <v>72</v>
      </c>
      <c r="G191" s="321">
        <v>3</v>
      </c>
      <c r="H191" s="321">
        <v>0</v>
      </c>
      <c r="I191" s="321">
        <v>2183.7181585677749</v>
      </c>
      <c r="J191" s="321">
        <v>2259</v>
      </c>
      <c r="K191" s="321">
        <v>171.07314578005116</v>
      </c>
      <c r="L191" s="321">
        <v>17</v>
      </c>
    </row>
    <row r="192" spans="1:14" x14ac:dyDescent="0.25">
      <c r="A192" s="319"/>
      <c r="B192" s="320"/>
      <c r="C192" s="321"/>
      <c r="D192" s="321"/>
      <c r="E192" s="321"/>
      <c r="F192" s="321"/>
      <c r="G192" s="321"/>
      <c r="H192" s="321"/>
      <c r="I192" s="321"/>
      <c r="J192" s="321"/>
      <c r="K192" s="321"/>
      <c r="L192" s="321"/>
    </row>
    <row r="193" spans="1:15" x14ac:dyDescent="0.25">
      <c r="A193" s="319" t="s">
        <v>15</v>
      </c>
      <c r="B193" s="320">
        <v>17</v>
      </c>
      <c r="C193" s="321">
        <v>64</v>
      </c>
      <c r="D193" s="321">
        <v>0</v>
      </c>
      <c r="E193" s="321">
        <v>21</v>
      </c>
      <c r="F193" s="321">
        <v>5814.6899080144667</v>
      </c>
      <c r="G193" s="321">
        <v>2010.1971165755619</v>
      </c>
      <c r="H193" s="321">
        <v>0</v>
      </c>
      <c r="I193" s="321">
        <v>39177.675490892281</v>
      </c>
      <c r="J193" s="321">
        <v>47088</v>
      </c>
      <c r="K193" s="321">
        <v>2242.0985582877811</v>
      </c>
      <c r="L193" s="321">
        <v>321.04927914389049</v>
      </c>
    </row>
    <row r="194" spans="1:15" x14ac:dyDescent="0.25">
      <c r="A194" s="319"/>
      <c r="B194" s="320">
        <v>29</v>
      </c>
      <c r="C194" s="321">
        <v>501</v>
      </c>
      <c r="D194" s="321">
        <v>0</v>
      </c>
      <c r="E194" s="321">
        <v>45</v>
      </c>
      <c r="F194" s="321">
        <v>8436</v>
      </c>
      <c r="G194" s="321">
        <v>3340</v>
      </c>
      <c r="H194" s="321">
        <v>4</v>
      </c>
      <c r="I194" s="321">
        <v>63744</v>
      </c>
      <c r="J194" s="321">
        <v>76070</v>
      </c>
      <c r="K194" s="321">
        <v>3133</v>
      </c>
      <c r="L194" s="321">
        <v>483</v>
      </c>
    </row>
    <row r="195" spans="1:15" x14ac:dyDescent="0.25">
      <c r="A195" s="319"/>
      <c r="B195" s="320">
        <v>41</v>
      </c>
      <c r="C195" s="321">
        <v>35</v>
      </c>
      <c r="D195" s="321">
        <v>0</v>
      </c>
      <c r="E195" s="321">
        <v>20</v>
      </c>
      <c r="F195" s="321">
        <v>4991</v>
      </c>
      <c r="G195" s="321">
        <v>1540</v>
      </c>
      <c r="H195" s="321">
        <v>0</v>
      </c>
      <c r="I195" s="321">
        <v>32438.129251561539</v>
      </c>
      <c r="J195" s="321">
        <v>39024</v>
      </c>
      <c r="K195" s="321">
        <v>1599.0451038575668</v>
      </c>
      <c r="L195" s="321">
        <v>348</v>
      </c>
    </row>
    <row r="196" spans="1:15" x14ac:dyDescent="0.25">
      <c r="A196" s="319"/>
      <c r="B196" s="320">
        <v>50</v>
      </c>
      <c r="C196" s="321">
        <v>89</v>
      </c>
      <c r="D196" s="321">
        <v>0</v>
      </c>
      <c r="E196" s="321">
        <v>11</v>
      </c>
      <c r="F196" s="321">
        <v>5405.6446124763706</v>
      </c>
      <c r="G196" s="321">
        <v>1453</v>
      </c>
      <c r="H196" s="321">
        <v>0</v>
      </c>
      <c r="I196" s="321">
        <v>30330</v>
      </c>
      <c r="J196" s="321">
        <v>37289</v>
      </c>
      <c r="K196" s="321">
        <v>1615</v>
      </c>
      <c r="L196" s="321">
        <v>291</v>
      </c>
    </row>
    <row r="197" spans="1:15" x14ac:dyDescent="0.25">
      <c r="A197" s="319"/>
      <c r="B197" s="320">
        <v>72</v>
      </c>
      <c r="C197" s="321">
        <v>14</v>
      </c>
      <c r="D197" s="321">
        <v>0</v>
      </c>
      <c r="E197" s="321">
        <v>9</v>
      </c>
      <c r="F197" s="321">
        <v>2093</v>
      </c>
      <c r="G197" s="321">
        <v>237</v>
      </c>
      <c r="H197" s="321">
        <v>0</v>
      </c>
      <c r="I197" s="321">
        <v>114051.55944442828</v>
      </c>
      <c r="J197" s="321">
        <v>116405</v>
      </c>
      <c r="K197" s="321">
        <v>4973.2628483242579</v>
      </c>
      <c r="L197" s="321">
        <v>713.26284832425813</v>
      </c>
    </row>
    <row r="198" spans="1:15" x14ac:dyDescent="0.25">
      <c r="A198" s="319"/>
      <c r="B198" s="320">
        <v>80</v>
      </c>
      <c r="C198" s="321">
        <v>105</v>
      </c>
      <c r="D198" s="321">
        <v>0</v>
      </c>
      <c r="E198" s="321">
        <v>11</v>
      </c>
      <c r="F198" s="321">
        <v>5025</v>
      </c>
      <c r="G198" s="321">
        <v>2166</v>
      </c>
      <c r="H198" s="321">
        <v>2</v>
      </c>
      <c r="I198" s="321">
        <v>25021</v>
      </c>
      <c r="J198" s="321">
        <v>32330</v>
      </c>
      <c r="K198" s="321">
        <v>1678</v>
      </c>
      <c r="L198" s="321">
        <v>168</v>
      </c>
    </row>
    <row r="199" spans="1:15" x14ac:dyDescent="0.25">
      <c r="A199" s="319"/>
      <c r="B199" s="320">
        <v>81</v>
      </c>
      <c r="C199" s="321">
        <v>7</v>
      </c>
      <c r="D199" s="321">
        <v>0</v>
      </c>
      <c r="E199" s="321">
        <v>3</v>
      </c>
      <c r="F199" s="321">
        <v>2277</v>
      </c>
      <c r="G199" s="321">
        <v>144</v>
      </c>
      <c r="H199" s="321">
        <v>0</v>
      </c>
      <c r="I199" s="321">
        <v>75737.305882352943</v>
      </c>
      <c r="J199" s="321">
        <v>78168</v>
      </c>
      <c r="K199" s="321">
        <v>4651.4941176470584</v>
      </c>
      <c r="L199" s="321">
        <v>423</v>
      </c>
    </row>
    <row r="200" spans="1:15" x14ac:dyDescent="0.25">
      <c r="A200" s="319"/>
      <c r="B200" s="320">
        <v>154</v>
      </c>
      <c r="C200" s="321">
        <v>31</v>
      </c>
      <c r="D200" s="321">
        <v>0</v>
      </c>
      <c r="E200" s="321">
        <v>9</v>
      </c>
      <c r="F200" s="321">
        <v>1226</v>
      </c>
      <c r="G200" s="321">
        <v>387</v>
      </c>
      <c r="H200" s="321">
        <v>0</v>
      </c>
      <c r="I200" s="321">
        <v>6737</v>
      </c>
      <c r="J200" s="321">
        <v>8390</v>
      </c>
      <c r="K200" s="321">
        <v>335</v>
      </c>
      <c r="L200" s="321">
        <v>28</v>
      </c>
    </row>
    <row r="201" spans="1:15" x14ac:dyDescent="0.25">
      <c r="A201" s="319"/>
      <c r="B201" s="320">
        <v>170</v>
      </c>
      <c r="C201" s="321">
        <v>49.158476118747302</v>
      </c>
      <c r="D201" s="321">
        <v>0</v>
      </c>
      <c r="E201" s="321">
        <v>2</v>
      </c>
      <c r="F201" s="321">
        <v>4629.8639581781317</v>
      </c>
      <c r="G201" s="321">
        <v>1356.0667648261567</v>
      </c>
      <c r="H201" s="321">
        <v>2</v>
      </c>
      <c r="I201" s="321">
        <v>25204.061490605258</v>
      </c>
      <c r="J201" s="321">
        <v>31243</v>
      </c>
      <c r="K201" s="321">
        <v>1335.2007942420378</v>
      </c>
      <c r="L201" s="321">
        <v>130.5546664156154</v>
      </c>
    </row>
    <row r="202" spans="1:15" x14ac:dyDescent="0.25">
      <c r="A202" s="319"/>
      <c r="B202" s="320">
        <v>514</v>
      </c>
      <c r="C202" s="321">
        <v>0</v>
      </c>
      <c r="D202" s="321">
        <v>1</v>
      </c>
      <c r="E202" s="321">
        <v>0</v>
      </c>
      <c r="F202" s="321">
        <v>3</v>
      </c>
      <c r="G202" s="321">
        <v>0</v>
      </c>
      <c r="H202" s="321">
        <v>225</v>
      </c>
      <c r="I202" s="321">
        <v>399</v>
      </c>
      <c r="J202" s="321">
        <v>628</v>
      </c>
      <c r="K202" s="321">
        <v>5</v>
      </c>
      <c r="L202" s="321">
        <v>0</v>
      </c>
    </row>
    <row r="203" spans="1:15" x14ac:dyDescent="0.25">
      <c r="A203" s="319"/>
      <c r="B203" s="320" t="s">
        <v>219</v>
      </c>
      <c r="C203" s="321">
        <v>0</v>
      </c>
      <c r="D203" s="321">
        <v>0</v>
      </c>
      <c r="E203" s="321">
        <v>0</v>
      </c>
      <c r="F203" s="321">
        <v>0</v>
      </c>
      <c r="G203" s="321">
        <v>0</v>
      </c>
      <c r="H203" s="321">
        <v>0</v>
      </c>
      <c r="I203" s="321">
        <v>91413</v>
      </c>
      <c r="J203" s="321">
        <v>91413</v>
      </c>
      <c r="K203" s="321">
        <v>1857</v>
      </c>
      <c r="L203" s="321">
        <v>571</v>
      </c>
    </row>
    <row r="204" spans="1:15" x14ac:dyDescent="0.25">
      <c r="A204" s="319"/>
      <c r="B204" s="26" t="s">
        <v>278</v>
      </c>
      <c r="C204" s="321">
        <v>0</v>
      </c>
      <c r="D204" s="321">
        <v>0</v>
      </c>
      <c r="E204" s="321">
        <v>0</v>
      </c>
      <c r="F204" s="321">
        <v>0</v>
      </c>
      <c r="G204" s="321">
        <v>0</v>
      </c>
      <c r="H204" s="321">
        <v>0</v>
      </c>
      <c r="I204" s="321">
        <v>56452</v>
      </c>
      <c r="J204" s="321">
        <v>56452</v>
      </c>
      <c r="K204" s="321">
        <v>1173</v>
      </c>
      <c r="L204" s="321">
        <v>317</v>
      </c>
    </row>
    <row r="205" spans="1:15" x14ac:dyDescent="0.25">
      <c r="A205" s="319"/>
      <c r="B205" s="26" t="s">
        <v>279</v>
      </c>
      <c r="C205" s="321">
        <v>0</v>
      </c>
      <c r="D205" s="321">
        <v>0</v>
      </c>
      <c r="E205" s="321">
        <v>0</v>
      </c>
      <c r="F205" s="321">
        <v>0</v>
      </c>
      <c r="G205" s="321">
        <v>0</v>
      </c>
      <c r="H205" s="321">
        <v>0</v>
      </c>
      <c r="I205" s="321">
        <v>31806</v>
      </c>
      <c r="J205" s="321">
        <v>31806</v>
      </c>
      <c r="K205" s="321">
        <v>910</v>
      </c>
      <c r="L205" s="321">
        <v>197</v>
      </c>
    </row>
    <row r="206" spans="1:15" x14ac:dyDescent="0.25">
      <c r="A206" s="319"/>
      <c r="B206" s="327" t="s">
        <v>122</v>
      </c>
      <c r="C206" s="328">
        <v>895.15847611874733</v>
      </c>
      <c r="D206" s="328">
        <v>1</v>
      </c>
      <c r="E206" s="328">
        <v>131</v>
      </c>
      <c r="F206" s="328">
        <v>39901.198478668972</v>
      </c>
      <c r="G206" s="328">
        <v>12633.263881401719</v>
      </c>
      <c r="H206" s="328">
        <v>233</v>
      </c>
      <c r="I206" s="328">
        <v>592510.73155984026</v>
      </c>
      <c r="J206" s="328">
        <v>646306</v>
      </c>
      <c r="K206" s="328">
        <v>25507.101422358704</v>
      </c>
      <c r="L206" s="328">
        <v>3990.8667938837643</v>
      </c>
      <c r="N206" s="322">
        <v>0</v>
      </c>
      <c r="O206" s="330"/>
    </row>
    <row r="207" spans="1:15" x14ac:dyDescent="0.25">
      <c r="A207" s="319"/>
      <c r="B207" s="320"/>
      <c r="C207" s="329"/>
      <c r="D207" s="329"/>
      <c r="E207" s="329"/>
      <c r="F207" s="329"/>
      <c r="G207" s="329"/>
      <c r="H207" s="329"/>
      <c r="I207" s="329"/>
      <c r="J207" s="329"/>
      <c r="K207" s="329"/>
      <c r="L207" s="329"/>
    </row>
    <row r="208" spans="1:15" x14ac:dyDescent="0.25">
      <c r="A208" s="319" t="s">
        <v>24</v>
      </c>
      <c r="B208" s="320">
        <v>106</v>
      </c>
      <c r="C208" s="321">
        <v>13</v>
      </c>
      <c r="D208" s="321">
        <v>0</v>
      </c>
      <c r="E208" s="321">
        <v>3</v>
      </c>
      <c r="F208" s="321">
        <v>1204</v>
      </c>
      <c r="G208" s="321">
        <v>430</v>
      </c>
      <c r="H208" s="321">
        <v>0</v>
      </c>
      <c r="I208" s="321">
        <v>6725</v>
      </c>
      <c r="J208" s="321">
        <v>8375</v>
      </c>
      <c r="K208" s="321">
        <v>634</v>
      </c>
      <c r="L208" s="321">
        <v>111</v>
      </c>
      <c r="N208" s="322"/>
    </row>
    <row r="209" spans="1:14" x14ac:dyDescent="0.25">
      <c r="A209" s="319"/>
      <c r="B209" s="320">
        <v>138</v>
      </c>
      <c r="C209" s="321">
        <v>13</v>
      </c>
      <c r="D209" s="321">
        <v>0</v>
      </c>
      <c r="E209" s="321">
        <v>9</v>
      </c>
      <c r="F209" s="321">
        <v>1162.3534927075339</v>
      </c>
      <c r="G209" s="321">
        <v>803.15149687465737</v>
      </c>
      <c r="H209" s="321">
        <v>0</v>
      </c>
      <c r="I209" s="321">
        <v>7238.403991665753</v>
      </c>
      <c r="J209" s="321">
        <v>9226</v>
      </c>
      <c r="K209" s="321">
        <v>928</v>
      </c>
      <c r="L209" s="321">
        <v>140</v>
      </c>
      <c r="N209" s="322"/>
    </row>
    <row r="210" spans="1:14" x14ac:dyDescent="0.25">
      <c r="A210" s="319"/>
      <c r="B210" s="327" t="s">
        <v>122</v>
      </c>
      <c r="C210" s="328">
        <v>26</v>
      </c>
      <c r="D210" s="328">
        <v>0</v>
      </c>
      <c r="E210" s="328">
        <v>12</v>
      </c>
      <c r="F210" s="328">
        <v>2366.3534927075339</v>
      </c>
      <c r="G210" s="328">
        <v>1233.1514968746574</v>
      </c>
      <c r="H210" s="328">
        <v>0</v>
      </c>
      <c r="I210" s="328">
        <v>13963.403991665753</v>
      </c>
      <c r="J210" s="328">
        <v>17601</v>
      </c>
      <c r="K210" s="328">
        <v>1562</v>
      </c>
      <c r="L210" s="328">
        <v>251</v>
      </c>
      <c r="N210" s="322">
        <v>0</v>
      </c>
    </row>
    <row r="211" spans="1:14" x14ac:dyDescent="0.25">
      <c r="A211" s="319"/>
      <c r="B211" s="320"/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</row>
    <row r="212" spans="1:14" x14ac:dyDescent="0.25">
      <c r="A212" s="319" t="s">
        <v>78</v>
      </c>
      <c r="B212" s="327">
        <v>571</v>
      </c>
      <c r="C212" s="321">
        <v>0</v>
      </c>
      <c r="D212" s="321">
        <v>0</v>
      </c>
      <c r="E212" s="321">
        <v>0</v>
      </c>
      <c r="F212" s="321">
        <v>2</v>
      </c>
      <c r="G212" s="321">
        <v>0</v>
      </c>
      <c r="H212" s="321">
        <v>0</v>
      </c>
      <c r="I212" s="321">
        <v>2951.8605015673979</v>
      </c>
      <c r="J212" s="321">
        <v>2954</v>
      </c>
      <c r="K212" s="321">
        <v>22</v>
      </c>
      <c r="L212" s="321">
        <v>2</v>
      </c>
      <c r="N212" s="322">
        <v>0</v>
      </c>
    </row>
    <row r="213" spans="1:14" x14ac:dyDescent="0.25">
      <c r="A213" s="319"/>
      <c r="B213" s="320"/>
      <c r="C213" s="329"/>
      <c r="D213" s="329"/>
      <c r="E213" s="329"/>
      <c r="F213" s="329"/>
      <c r="G213" s="329"/>
      <c r="H213" s="329"/>
      <c r="I213" s="329"/>
      <c r="J213" s="329"/>
      <c r="K213" s="329"/>
      <c r="L213" s="329"/>
    </row>
    <row r="214" spans="1:14" x14ac:dyDescent="0.25">
      <c r="A214" s="319" t="s">
        <v>18</v>
      </c>
      <c r="B214" s="320">
        <v>1</v>
      </c>
      <c r="C214" s="321">
        <v>15</v>
      </c>
      <c r="D214" s="321">
        <v>0</v>
      </c>
      <c r="E214" s="321">
        <v>3</v>
      </c>
      <c r="F214" s="321">
        <v>1081</v>
      </c>
      <c r="G214" s="321">
        <v>296</v>
      </c>
      <c r="H214" s="321">
        <v>3</v>
      </c>
      <c r="I214" s="321">
        <v>7813</v>
      </c>
      <c r="J214" s="321">
        <v>9212</v>
      </c>
      <c r="K214" s="321">
        <v>723</v>
      </c>
      <c r="L214" s="321">
        <v>68</v>
      </c>
    </row>
    <row r="215" spans="1:14" x14ac:dyDescent="0.25">
      <c r="A215" s="319"/>
      <c r="B215" s="320">
        <v>30</v>
      </c>
      <c r="C215" s="321">
        <v>3</v>
      </c>
      <c r="D215" s="321">
        <v>0</v>
      </c>
      <c r="E215" s="321">
        <v>5</v>
      </c>
      <c r="F215" s="321">
        <v>202</v>
      </c>
      <c r="G215" s="321">
        <v>32</v>
      </c>
      <c r="H215" s="321">
        <v>0</v>
      </c>
      <c r="I215" s="321">
        <v>75675.440311446058</v>
      </c>
      <c r="J215" s="321">
        <v>75918</v>
      </c>
      <c r="K215" s="321">
        <v>3490.1852982793876</v>
      </c>
      <c r="L215" s="321">
        <v>270.23282574013535</v>
      </c>
    </row>
    <row r="216" spans="1:14" x14ac:dyDescent="0.25">
      <c r="A216" s="319"/>
      <c r="B216" s="320">
        <v>32</v>
      </c>
      <c r="C216" s="321">
        <v>6</v>
      </c>
      <c r="D216" s="321">
        <v>0</v>
      </c>
      <c r="E216" s="321">
        <v>5</v>
      </c>
      <c r="F216" s="321">
        <v>2809</v>
      </c>
      <c r="G216" s="321">
        <v>456</v>
      </c>
      <c r="H216" s="321">
        <v>4</v>
      </c>
      <c r="I216" s="321">
        <v>12175</v>
      </c>
      <c r="J216" s="321">
        <v>15455</v>
      </c>
      <c r="K216" s="321">
        <v>596</v>
      </c>
      <c r="L216" s="321">
        <v>139</v>
      </c>
    </row>
    <row r="217" spans="1:14" x14ac:dyDescent="0.25">
      <c r="A217" s="319"/>
      <c r="B217" s="320">
        <v>40</v>
      </c>
      <c r="C217" s="321">
        <v>4</v>
      </c>
      <c r="D217" s="321">
        <v>0</v>
      </c>
      <c r="E217" s="321">
        <v>1</v>
      </c>
      <c r="F217" s="321">
        <v>84</v>
      </c>
      <c r="G217" s="321">
        <v>2</v>
      </c>
      <c r="H217" s="321">
        <v>1</v>
      </c>
      <c r="I217" s="321">
        <v>7066</v>
      </c>
      <c r="J217" s="321">
        <v>7158</v>
      </c>
      <c r="K217" s="321">
        <v>417</v>
      </c>
      <c r="L217" s="321">
        <v>43</v>
      </c>
    </row>
    <row r="218" spans="1:14" x14ac:dyDescent="0.25">
      <c r="A218" s="319"/>
      <c r="B218" s="320">
        <v>45</v>
      </c>
      <c r="C218" s="321">
        <v>3</v>
      </c>
      <c r="D218" s="321">
        <v>0</v>
      </c>
      <c r="E218" s="321">
        <v>3</v>
      </c>
      <c r="F218" s="321">
        <v>1349</v>
      </c>
      <c r="G218" s="321">
        <v>97</v>
      </c>
      <c r="H218" s="321">
        <v>1</v>
      </c>
      <c r="I218" s="321">
        <v>123600</v>
      </c>
      <c r="J218" s="321">
        <v>125053</v>
      </c>
      <c r="K218" s="321">
        <v>5550</v>
      </c>
      <c r="L218" s="321">
        <v>811</v>
      </c>
    </row>
    <row r="219" spans="1:14" x14ac:dyDescent="0.25">
      <c r="A219" s="319"/>
      <c r="B219" s="320">
        <v>48</v>
      </c>
      <c r="C219" s="321">
        <v>9</v>
      </c>
      <c r="D219" s="321">
        <v>0</v>
      </c>
      <c r="E219" s="321">
        <v>1</v>
      </c>
      <c r="F219" s="321">
        <v>953</v>
      </c>
      <c r="G219" s="321">
        <v>68</v>
      </c>
      <c r="H219" s="321">
        <v>1</v>
      </c>
      <c r="I219" s="321">
        <v>52809</v>
      </c>
      <c r="J219" s="321">
        <v>53841</v>
      </c>
      <c r="K219" s="321">
        <v>1719</v>
      </c>
      <c r="L219" s="321">
        <v>231</v>
      </c>
    </row>
    <row r="220" spans="1:14" x14ac:dyDescent="0.25">
      <c r="A220" s="319"/>
      <c r="B220" s="320">
        <v>56</v>
      </c>
      <c r="C220" s="321">
        <v>15</v>
      </c>
      <c r="D220" s="321">
        <v>0</v>
      </c>
      <c r="E220" s="321">
        <v>4</v>
      </c>
      <c r="F220" s="321">
        <v>4647</v>
      </c>
      <c r="G220" s="321">
        <v>107</v>
      </c>
      <c r="H220" s="321">
        <v>1</v>
      </c>
      <c r="I220" s="321">
        <v>141809.4701267351</v>
      </c>
      <c r="J220" s="321">
        <v>146583</v>
      </c>
      <c r="K220" s="321">
        <v>6916</v>
      </c>
      <c r="L220" s="321">
        <v>1018</v>
      </c>
    </row>
    <row r="221" spans="1:14" x14ac:dyDescent="0.25">
      <c r="A221" s="319"/>
      <c r="B221" s="320">
        <v>61</v>
      </c>
      <c r="C221" s="321">
        <v>10</v>
      </c>
      <c r="D221" s="321">
        <v>0</v>
      </c>
      <c r="E221" s="321">
        <v>4</v>
      </c>
      <c r="F221" s="321">
        <v>559</v>
      </c>
      <c r="G221" s="321">
        <v>59</v>
      </c>
      <c r="H221" s="321">
        <v>1</v>
      </c>
      <c r="I221" s="321">
        <v>136477.018040608</v>
      </c>
      <c r="J221" s="321">
        <v>137110</v>
      </c>
      <c r="K221" s="321">
        <v>6176.6842782647291</v>
      </c>
      <c r="L221" s="321">
        <v>1102</v>
      </c>
    </row>
    <row r="222" spans="1:14" x14ac:dyDescent="0.25">
      <c r="A222" s="319"/>
      <c r="B222" s="320">
        <v>62</v>
      </c>
      <c r="C222" s="321">
        <v>15</v>
      </c>
      <c r="D222" s="321">
        <v>0</v>
      </c>
      <c r="E222" s="321">
        <v>2</v>
      </c>
      <c r="F222" s="321">
        <v>1482</v>
      </c>
      <c r="G222" s="321">
        <v>80</v>
      </c>
      <c r="H222" s="321">
        <v>1</v>
      </c>
      <c r="I222" s="321">
        <v>85212</v>
      </c>
      <c r="J222" s="321">
        <v>86792</v>
      </c>
      <c r="K222" s="321">
        <v>2600</v>
      </c>
      <c r="L222" s="321">
        <v>404</v>
      </c>
    </row>
    <row r="223" spans="1:14" x14ac:dyDescent="0.25">
      <c r="A223" s="319"/>
      <c r="B223" s="320">
        <v>65</v>
      </c>
      <c r="C223" s="321">
        <v>3</v>
      </c>
      <c r="D223" s="321">
        <v>0</v>
      </c>
      <c r="E223" s="321">
        <v>5</v>
      </c>
      <c r="F223" s="321">
        <v>539</v>
      </c>
      <c r="G223" s="321">
        <v>41</v>
      </c>
      <c r="H223" s="321">
        <v>0</v>
      </c>
      <c r="I223" s="321">
        <v>69296</v>
      </c>
      <c r="J223" s="321">
        <v>69884</v>
      </c>
      <c r="K223" s="321">
        <v>2217</v>
      </c>
      <c r="L223" s="321">
        <v>744</v>
      </c>
    </row>
    <row r="224" spans="1:14" x14ac:dyDescent="0.25">
      <c r="A224" s="319"/>
      <c r="B224" s="320">
        <v>66</v>
      </c>
      <c r="C224" s="321">
        <v>8</v>
      </c>
      <c r="D224" s="321">
        <v>0</v>
      </c>
      <c r="E224" s="321">
        <v>2</v>
      </c>
      <c r="F224" s="321">
        <v>983</v>
      </c>
      <c r="G224" s="321">
        <v>109</v>
      </c>
      <c r="H224" s="321">
        <v>0</v>
      </c>
      <c r="I224" s="321">
        <v>69469</v>
      </c>
      <c r="J224" s="321">
        <v>70571</v>
      </c>
      <c r="K224" s="321">
        <v>3103</v>
      </c>
      <c r="L224" s="321">
        <v>791</v>
      </c>
    </row>
    <row r="225" spans="1:12" x14ac:dyDescent="0.25">
      <c r="A225" s="319"/>
      <c r="B225" s="320">
        <v>72</v>
      </c>
      <c r="C225" s="321">
        <v>11</v>
      </c>
      <c r="D225" s="321">
        <v>0</v>
      </c>
      <c r="E225" s="321">
        <v>11</v>
      </c>
      <c r="F225" s="321">
        <v>3335</v>
      </c>
      <c r="G225" s="321">
        <v>153</v>
      </c>
      <c r="H225" s="321">
        <v>2</v>
      </c>
      <c r="I225" s="321">
        <v>171403.88364441082</v>
      </c>
      <c r="J225" s="321">
        <v>174916</v>
      </c>
      <c r="K225" s="321">
        <v>8594.4267245144565</v>
      </c>
      <c r="L225" s="321">
        <v>1307.426724514457</v>
      </c>
    </row>
    <row r="226" spans="1:12" x14ac:dyDescent="0.25">
      <c r="A226" s="319"/>
      <c r="B226" s="320">
        <v>77</v>
      </c>
      <c r="C226" s="321">
        <v>5</v>
      </c>
      <c r="D226" s="321">
        <v>0</v>
      </c>
      <c r="E226" s="321">
        <v>4</v>
      </c>
      <c r="F226" s="321">
        <v>420</v>
      </c>
      <c r="G226" s="321">
        <v>31</v>
      </c>
      <c r="H226" s="321">
        <v>0</v>
      </c>
      <c r="I226" s="321">
        <v>67230.79625899902</v>
      </c>
      <c r="J226" s="321">
        <v>67691</v>
      </c>
      <c r="K226" s="321">
        <v>2333.7447611348698</v>
      </c>
      <c r="L226" s="321">
        <v>631</v>
      </c>
    </row>
    <row r="227" spans="1:12" x14ac:dyDescent="0.25">
      <c r="A227" s="319"/>
      <c r="B227" s="320">
        <v>81</v>
      </c>
      <c r="C227" s="321">
        <v>28</v>
      </c>
      <c r="D227" s="321">
        <v>0</v>
      </c>
      <c r="E227" s="321">
        <v>5</v>
      </c>
      <c r="F227" s="321">
        <v>4477</v>
      </c>
      <c r="G227" s="321">
        <v>244</v>
      </c>
      <c r="H227" s="321">
        <v>1</v>
      </c>
      <c r="I227" s="321">
        <v>154158.97595907928</v>
      </c>
      <c r="J227" s="321">
        <v>158914</v>
      </c>
      <c r="K227" s="321">
        <v>8086.4327365728896</v>
      </c>
      <c r="L227" s="321">
        <v>894</v>
      </c>
    </row>
    <row r="228" spans="1:12" x14ac:dyDescent="0.25">
      <c r="A228" s="319"/>
      <c r="B228" s="320">
        <v>108</v>
      </c>
      <c r="C228" s="321">
        <v>2</v>
      </c>
      <c r="D228" s="321">
        <v>0</v>
      </c>
      <c r="E228" s="321">
        <v>1</v>
      </c>
      <c r="F228" s="321">
        <v>606</v>
      </c>
      <c r="G228" s="321">
        <v>13</v>
      </c>
      <c r="H228" s="321">
        <v>0</v>
      </c>
      <c r="I228" s="321">
        <v>42374.5154056346</v>
      </c>
      <c r="J228" s="321">
        <v>42997</v>
      </c>
      <c r="K228" s="321">
        <v>1992.0515405634601</v>
      </c>
      <c r="L228" s="321">
        <v>155</v>
      </c>
    </row>
    <row r="229" spans="1:12" x14ac:dyDescent="0.25">
      <c r="A229" s="319"/>
      <c r="B229" s="320">
        <v>140</v>
      </c>
      <c r="C229" s="321">
        <v>0</v>
      </c>
      <c r="D229" s="321">
        <v>0</v>
      </c>
      <c r="E229" s="321">
        <v>0</v>
      </c>
      <c r="F229" s="321">
        <v>5</v>
      </c>
      <c r="G229" s="321">
        <v>0</v>
      </c>
      <c r="H229" s="321">
        <v>0</v>
      </c>
      <c r="I229" s="321">
        <v>1683.173764082245</v>
      </c>
      <c r="J229" s="321">
        <v>1688</v>
      </c>
      <c r="K229" s="321">
        <v>103</v>
      </c>
      <c r="L229" s="321">
        <v>4</v>
      </c>
    </row>
    <row r="230" spans="1:12" x14ac:dyDescent="0.25">
      <c r="A230" s="319"/>
      <c r="B230" s="320">
        <v>520</v>
      </c>
      <c r="C230" s="321">
        <v>0</v>
      </c>
      <c r="D230" s="321">
        <v>0</v>
      </c>
      <c r="E230" s="321">
        <v>0</v>
      </c>
      <c r="F230" s="321">
        <v>11</v>
      </c>
      <c r="G230" s="321">
        <v>0</v>
      </c>
      <c r="H230" s="321">
        <v>11</v>
      </c>
      <c r="I230" s="321">
        <v>275</v>
      </c>
      <c r="J230" s="321">
        <v>297</v>
      </c>
      <c r="K230" s="321">
        <v>4</v>
      </c>
      <c r="L230" s="321">
        <v>25</v>
      </c>
    </row>
    <row r="231" spans="1:12" x14ac:dyDescent="0.25">
      <c r="A231" s="319"/>
      <c r="B231" s="320">
        <v>521</v>
      </c>
      <c r="C231" s="321">
        <v>0</v>
      </c>
      <c r="D231" s="321">
        <v>1</v>
      </c>
      <c r="E231" s="321">
        <v>0</v>
      </c>
      <c r="F231" s="321">
        <v>10</v>
      </c>
      <c r="G231" s="321">
        <v>7</v>
      </c>
      <c r="H231" s="321">
        <v>267</v>
      </c>
      <c r="I231" s="321">
        <v>291</v>
      </c>
      <c r="J231" s="321">
        <v>576</v>
      </c>
      <c r="K231" s="321">
        <v>16</v>
      </c>
      <c r="L231" s="321">
        <v>8</v>
      </c>
    </row>
    <row r="232" spans="1:12" x14ac:dyDescent="0.25">
      <c r="A232" s="319"/>
      <c r="B232" s="320">
        <v>522</v>
      </c>
      <c r="C232" s="321">
        <v>0</v>
      </c>
      <c r="D232" s="321">
        <v>2</v>
      </c>
      <c r="E232" s="321">
        <v>0</v>
      </c>
      <c r="F232" s="321">
        <v>12</v>
      </c>
      <c r="G232" s="321">
        <v>8</v>
      </c>
      <c r="H232" s="321">
        <v>279</v>
      </c>
      <c r="I232" s="321">
        <v>321</v>
      </c>
      <c r="J232" s="321">
        <v>622</v>
      </c>
      <c r="K232" s="321">
        <v>5</v>
      </c>
      <c r="L232" s="321">
        <v>2</v>
      </c>
    </row>
    <row r="233" spans="1:12" x14ac:dyDescent="0.25">
      <c r="A233" s="319"/>
      <c r="B233" s="320" t="s">
        <v>235</v>
      </c>
      <c r="C233" s="321">
        <v>0</v>
      </c>
      <c r="D233" s="321">
        <v>0</v>
      </c>
      <c r="E233" s="321">
        <v>0</v>
      </c>
      <c r="F233" s="321">
        <v>0</v>
      </c>
      <c r="G233" s="321">
        <v>0</v>
      </c>
      <c r="H233" s="321">
        <v>0</v>
      </c>
      <c r="I233" s="321">
        <v>131391</v>
      </c>
      <c r="J233" s="321">
        <v>131391</v>
      </c>
      <c r="K233" s="321">
        <v>3695</v>
      </c>
      <c r="L233" s="321">
        <v>650</v>
      </c>
    </row>
    <row r="234" spans="1:12" x14ac:dyDescent="0.25">
      <c r="A234" s="319"/>
      <c r="B234" s="320" t="s">
        <v>196</v>
      </c>
      <c r="C234" s="321">
        <v>0</v>
      </c>
      <c r="D234" s="321">
        <v>0</v>
      </c>
      <c r="E234" s="321">
        <v>0</v>
      </c>
      <c r="F234" s="321">
        <v>0</v>
      </c>
      <c r="G234" s="321">
        <v>0</v>
      </c>
      <c r="H234" s="321">
        <v>0</v>
      </c>
      <c r="I234" s="321">
        <v>5302</v>
      </c>
      <c r="J234" s="321">
        <v>5302</v>
      </c>
      <c r="K234" s="321">
        <v>24</v>
      </c>
      <c r="L234" s="321">
        <v>9</v>
      </c>
    </row>
    <row r="235" spans="1:12" x14ac:dyDescent="0.25">
      <c r="A235" s="319"/>
      <c r="B235" s="320" t="s">
        <v>230</v>
      </c>
      <c r="C235" s="321">
        <v>0</v>
      </c>
      <c r="D235" s="321">
        <v>0</v>
      </c>
      <c r="E235" s="321">
        <v>0</v>
      </c>
      <c r="F235" s="321">
        <v>0</v>
      </c>
      <c r="G235" s="321">
        <v>0</v>
      </c>
      <c r="H235" s="321">
        <v>0</v>
      </c>
      <c r="I235" s="321">
        <v>121276</v>
      </c>
      <c r="J235" s="321">
        <v>121276</v>
      </c>
      <c r="K235" s="321">
        <v>2236</v>
      </c>
      <c r="L235" s="321">
        <v>401</v>
      </c>
    </row>
    <row r="236" spans="1:12" x14ac:dyDescent="0.25">
      <c r="A236" s="319"/>
      <c r="B236" s="320" t="s">
        <v>231</v>
      </c>
      <c r="C236" s="321">
        <v>0</v>
      </c>
      <c r="D236" s="321">
        <v>0</v>
      </c>
      <c r="E236" s="321">
        <v>0</v>
      </c>
      <c r="F236" s="321">
        <v>0</v>
      </c>
      <c r="G236" s="321">
        <v>0</v>
      </c>
      <c r="H236" s="321">
        <v>0</v>
      </c>
      <c r="I236" s="321">
        <v>145341</v>
      </c>
      <c r="J236" s="321">
        <v>145341</v>
      </c>
      <c r="K236" s="321">
        <v>2927</v>
      </c>
      <c r="L236" s="321">
        <v>217</v>
      </c>
    </row>
    <row r="237" spans="1:12" x14ac:dyDescent="0.25">
      <c r="A237" s="319"/>
      <c r="B237" s="320" t="s">
        <v>232</v>
      </c>
      <c r="C237" s="321">
        <v>0</v>
      </c>
      <c r="D237" s="321">
        <v>0</v>
      </c>
      <c r="E237" s="321">
        <v>0</v>
      </c>
      <c r="F237" s="321">
        <v>0</v>
      </c>
      <c r="G237" s="321">
        <v>0</v>
      </c>
      <c r="H237" s="321">
        <v>0</v>
      </c>
      <c r="I237" s="321">
        <v>174991</v>
      </c>
      <c r="J237" s="321">
        <v>174991</v>
      </c>
      <c r="K237" s="321">
        <v>2298</v>
      </c>
      <c r="L237" s="321">
        <v>314</v>
      </c>
    </row>
    <row r="238" spans="1:12" x14ac:dyDescent="0.25">
      <c r="A238" s="319"/>
      <c r="B238" s="320" t="s">
        <v>233</v>
      </c>
      <c r="C238" s="321">
        <v>0</v>
      </c>
      <c r="D238" s="321">
        <v>0</v>
      </c>
      <c r="E238" s="321">
        <v>0</v>
      </c>
      <c r="F238" s="321">
        <v>0</v>
      </c>
      <c r="G238" s="321">
        <v>0</v>
      </c>
      <c r="H238" s="321">
        <v>0</v>
      </c>
      <c r="I238" s="321">
        <v>37950</v>
      </c>
      <c r="J238" s="321">
        <v>37950</v>
      </c>
      <c r="K238" s="321">
        <v>583</v>
      </c>
      <c r="L238" s="321">
        <v>178</v>
      </c>
    </row>
    <row r="239" spans="1:12" x14ac:dyDescent="0.25">
      <c r="A239" s="319"/>
      <c r="B239" s="320" t="s">
        <v>234</v>
      </c>
      <c r="C239" s="321">
        <v>0</v>
      </c>
      <c r="D239" s="321">
        <v>0</v>
      </c>
      <c r="E239" s="321">
        <v>0</v>
      </c>
      <c r="F239" s="321">
        <v>0</v>
      </c>
      <c r="G239" s="321">
        <v>0</v>
      </c>
      <c r="H239" s="321">
        <v>0</v>
      </c>
      <c r="I239" s="321">
        <v>114825</v>
      </c>
      <c r="J239" s="321">
        <v>114825</v>
      </c>
      <c r="K239" s="321">
        <v>1853</v>
      </c>
      <c r="L239" s="321">
        <v>435</v>
      </c>
    </row>
    <row r="240" spans="1:12" x14ac:dyDescent="0.25">
      <c r="A240" s="319"/>
      <c r="B240" s="320" t="s">
        <v>98</v>
      </c>
      <c r="C240" s="321">
        <v>48919</v>
      </c>
      <c r="D240" s="321">
        <v>0</v>
      </c>
      <c r="E240" s="321">
        <v>69360</v>
      </c>
      <c r="F240" s="321">
        <v>322663</v>
      </c>
      <c r="G240" s="321">
        <v>547931</v>
      </c>
      <c r="H240" s="321">
        <v>29862</v>
      </c>
      <c r="I240" s="321">
        <v>228434</v>
      </c>
      <c r="J240" s="321">
        <v>1247169</v>
      </c>
      <c r="K240" s="321">
        <v>0</v>
      </c>
      <c r="L240" s="321">
        <v>0</v>
      </c>
    </row>
    <row r="241" spans="1:14" x14ac:dyDescent="0.25">
      <c r="A241" s="319"/>
      <c r="B241" s="320" t="s">
        <v>122</v>
      </c>
      <c r="C241" s="321">
        <v>49056</v>
      </c>
      <c r="D241" s="321">
        <v>3</v>
      </c>
      <c r="E241" s="321">
        <v>69416</v>
      </c>
      <c r="F241" s="321">
        <v>346227</v>
      </c>
      <c r="G241" s="321">
        <v>549734</v>
      </c>
      <c r="H241" s="321">
        <v>30435</v>
      </c>
      <c r="I241" s="321">
        <v>2178650.2735109953</v>
      </c>
      <c r="J241" s="321">
        <v>3223523</v>
      </c>
      <c r="K241" s="321">
        <v>68258.52533932979</v>
      </c>
      <c r="L241" s="321">
        <v>10851.659550254592</v>
      </c>
      <c r="N241" s="39">
        <v>0</v>
      </c>
    </row>
    <row r="242" spans="1:14" x14ac:dyDescent="0.25">
      <c r="A242" s="39"/>
      <c r="B242" s="327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N242" s="322"/>
    </row>
    <row r="243" spans="1:14" x14ac:dyDescent="0.25">
      <c r="A243" s="319" t="s">
        <v>28</v>
      </c>
      <c r="B243" s="320">
        <v>3</v>
      </c>
      <c r="C243" s="321">
        <v>22</v>
      </c>
      <c r="D243" s="321">
        <v>0</v>
      </c>
      <c r="E243" s="321">
        <v>7</v>
      </c>
      <c r="F243" s="321">
        <v>3675</v>
      </c>
      <c r="G243" s="321">
        <v>1245</v>
      </c>
      <c r="H243" s="321">
        <v>0</v>
      </c>
      <c r="I243" s="321">
        <v>23929.820968989519</v>
      </c>
      <c r="J243" s="321">
        <v>28879</v>
      </c>
      <c r="K243" s="321">
        <v>1857.1350535353236</v>
      </c>
      <c r="L243" s="321">
        <v>163.1407601434498</v>
      </c>
    </row>
    <row r="244" spans="1:14" x14ac:dyDescent="0.25">
      <c r="A244" s="319"/>
      <c r="B244" s="320">
        <v>17</v>
      </c>
      <c r="C244" s="321">
        <v>30</v>
      </c>
      <c r="D244" s="321">
        <v>0</v>
      </c>
      <c r="E244" s="321">
        <v>10</v>
      </c>
      <c r="F244" s="321">
        <v>2430.292008653576</v>
      </c>
      <c r="G244" s="321">
        <v>614.08343104387893</v>
      </c>
      <c r="H244" s="321">
        <v>0</v>
      </c>
      <c r="I244" s="321">
        <v>17883.709163872969</v>
      </c>
      <c r="J244" s="321">
        <v>20968</v>
      </c>
      <c r="K244" s="321">
        <v>937.04171552193952</v>
      </c>
      <c r="L244" s="321">
        <v>94.020857760969733</v>
      </c>
    </row>
    <row r="245" spans="1:14" x14ac:dyDescent="0.25">
      <c r="A245" s="319"/>
      <c r="B245" s="320" t="s">
        <v>259</v>
      </c>
      <c r="C245" s="321">
        <v>0</v>
      </c>
      <c r="D245" s="321">
        <v>0</v>
      </c>
      <c r="E245" s="321">
        <v>0</v>
      </c>
      <c r="F245" s="321">
        <v>0</v>
      </c>
      <c r="G245" s="321">
        <v>0</v>
      </c>
      <c r="H245" s="321">
        <v>0</v>
      </c>
      <c r="I245" s="321">
        <v>0</v>
      </c>
      <c r="J245" s="321">
        <v>20013</v>
      </c>
      <c r="K245" s="321">
        <v>315</v>
      </c>
      <c r="L245" s="321">
        <v>128</v>
      </c>
    </row>
    <row r="246" spans="1:14" x14ac:dyDescent="0.25">
      <c r="A246" s="319"/>
      <c r="B246" s="320" t="s">
        <v>122</v>
      </c>
      <c r="C246" s="321">
        <v>52</v>
      </c>
      <c r="D246" s="321">
        <v>0</v>
      </c>
      <c r="E246" s="321">
        <v>17</v>
      </c>
      <c r="F246" s="321">
        <v>6105.292008653576</v>
      </c>
      <c r="G246" s="321">
        <v>1859.083431043879</v>
      </c>
      <c r="H246" s="321">
        <v>0</v>
      </c>
      <c r="I246" s="321">
        <v>41813.530132862492</v>
      </c>
      <c r="J246" s="321">
        <v>69860</v>
      </c>
      <c r="K246" s="321">
        <v>3109.1767690572633</v>
      </c>
      <c r="L246" s="321">
        <v>385.16161790441953</v>
      </c>
      <c r="N246" s="39">
        <v>0</v>
      </c>
    </row>
    <row r="247" spans="1:14" x14ac:dyDescent="0.25">
      <c r="A247" s="319"/>
      <c r="B247" s="327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N247" s="322"/>
    </row>
    <row r="248" spans="1:14" x14ac:dyDescent="0.25">
      <c r="A248" s="319" t="s">
        <v>270</v>
      </c>
      <c r="B248" s="327">
        <v>106</v>
      </c>
      <c r="C248" s="328">
        <v>1</v>
      </c>
      <c r="D248" s="328">
        <v>0</v>
      </c>
      <c r="E248" s="328">
        <v>0</v>
      </c>
      <c r="F248" s="328">
        <v>264</v>
      </c>
      <c r="G248" s="328">
        <v>145</v>
      </c>
      <c r="H248" s="328">
        <v>0</v>
      </c>
      <c r="I248" s="328">
        <v>1766</v>
      </c>
      <c r="J248" s="328">
        <v>2176</v>
      </c>
      <c r="K248" s="328">
        <v>5643.9000000000005</v>
      </c>
      <c r="L248" s="328">
        <v>0.38554899980509927</v>
      </c>
      <c r="N248" s="322"/>
    </row>
    <row r="249" spans="1:14" x14ac:dyDescent="0.25">
      <c r="A249" s="319"/>
      <c r="B249" s="320"/>
      <c r="C249" s="321"/>
      <c r="D249" s="321"/>
      <c r="E249" s="321"/>
      <c r="F249" s="321"/>
      <c r="G249" s="321"/>
      <c r="H249" s="321"/>
      <c r="I249" s="321"/>
      <c r="J249" s="321"/>
      <c r="K249" s="321"/>
      <c r="L249" s="321"/>
      <c r="N249" s="322"/>
    </row>
    <row r="250" spans="1:14" ht="13.8" x14ac:dyDescent="0.25">
      <c r="A250" s="319"/>
      <c r="B250" s="320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4"/>
    </row>
    <row r="251" spans="1:14" x14ac:dyDescent="0.25">
      <c r="A251" s="319" t="s">
        <v>113</v>
      </c>
      <c r="B251" s="319"/>
      <c r="C251" s="335">
        <v>265783</v>
      </c>
      <c r="D251" s="335">
        <v>250</v>
      </c>
      <c r="E251" s="335">
        <v>293404</v>
      </c>
      <c r="F251" s="335">
        <v>3801495.9939895174</v>
      </c>
      <c r="G251" s="335">
        <v>3620546</v>
      </c>
      <c r="H251" s="335">
        <v>149137.24715909091</v>
      </c>
      <c r="I251" s="335">
        <v>19090220.892326936</v>
      </c>
      <c r="J251" s="335">
        <v>27337550</v>
      </c>
      <c r="K251" s="335">
        <v>835587.32907801436</v>
      </c>
      <c r="L251" s="335">
        <v>208582.38554899982</v>
      </c>
    </row>
    <row r="252" spans="1:14" s="334" customFormat="1" ht="14.4" thickBot="1" x14ac:dyDescent="0.3">
      <c r="A252" s="336"/>
      <c r="B252" s="336"/>
      <c r="C252" s="337"/>
      <c r="D252" s="337"/>
      <c r="E252" s="337"/>
      <c r="F252" s="337"/>
      <c r="G252" s="337"/>
      <c r="H252" s="337"/>
      <c r="I252" s="337"/>
      <c r="J252" s="337"/>
      <c r="K252" s="337"/>
      <c r="L252" s="337"/>
      <c r="M252" s="39"/>
    </row>
    <row r="253" spans="1:14" x14ac:dyDescent="0.25">
      <c r="A253" s="338"/>
      <c r="B253" s="319"/>
      <c r="C253" s="325"/>
      <c r="D253" s="325"/>
      <c r="E253" s="325"/>
      <c r="F253" s="325"/>
      <c r="G253" s="325"/>
      <c r="H253" s="325"/>
      <c r="I253" s="325"/>
      <c r="J253" s="325"/>
      <c r="K253" s="325"/>
      <c r="L253" s="325"/>
      <c r="M253" s="199"/>
    </row>
    <row r="254" spans="1:14" x14ac:dyDescent="0.25">
      <c r="M254" s="199"/>
    </row>
    <row r="255" spans="1:14" x14ac:dyDescent="0.25">
      <c r="M255" s="199"/>
      <c r="N255" s="331"/>
    </row>
    <row r="256" spans="1:14" x14ac:dyDescent="0.25">
      <c r="M256" s="199"/>
      <c r="N256" s="331"/>
    </row>
    <row r="257" spans="14:14" x14ac:dyDescent="0.25">
      <c r="N257" s="331"/>
    </row>
    <row r="258" spans="14:14" x14ac:dyDescent="0.25">
      <c r="N258" s="331"/>
    </row>
  </sheetData>
  <sheetProtection algorithmName="SHA-512" hashValue="bbf2mXq3a1P5PdleXqU7HsdeiysNasNK9etB9Vz7ahZUkx1Hw9R1r7mCwC7YnazIP2tAx4LOfWJv5nruWHSdkA==" saltValue="LZ3PwYmB3e6IAe173y3GdQ==" spinCount="100000" sheet="1" objects="1" scenarios="1"/>
  <mergeCells count="2">
    <mergeCell ref="A1:L1"/>
    <mergeCell ref="A2:L2"/>
  </mergeCells>
  <phoneticPr fontId="1" type="noConversion"/>
  <printOptions horizontalCentered="1"/>
  <pageMargins left="0.5" right="0.5" top="0.25" bottom="0.5" header="0.5" footer="0.2"/>
  <pageSetup scale="64" fitToWidth="7" fitToHeight="7" orientation="landscape" r:id="rId1"/>
  <headerFooter alignWithMargins="0">
    <oddFooter>&amp;C&amp;8Page &amp;P</oddFooter>
  </headerFooter>
  <rowBreaks count="4" manualBreakCount="4">
    <brk id="49" max="11" man="1"/>
    <brk id="104" max="11" man="1"/>
    <brk id="189" max="11" man="1"/>
    <brk id="22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tabColor rgb="FFFFFF00"/>
  </sheetPr>
  <dimension ref="A1:HX1064"/>
  <sheetViews>
    <sheetView zoomScale="73" workbookViewId="0">
      <pane ySplit="4" topLeftCell="A5" activePane="bottomLeft" state="frozen"/>
      <selection pane="bottomLeft" activeCell="A5" sqref="A5"/>
    </sheetView>
  </sheetViews>
  <sheetFormatPr defaultColWidth="9.88671875" defaultRowHeight="13.2" x14ac:dyDescent="0.25"/>
  <cols>
    <col min="1" max="1" width="19.33203125" style="1" customWidth="1"/>
    <col min="2" max="2" width="15.44140625" style="1" customWidth="1"/>
    <col min="3" max="3" width="11" style="486" customWidth="1"/>
    <col min="4" max="5" width="10.44140625" style="1" customWidth="1"/>
    <col min="6" max="6" width="11.44140625" style="1" customWidth="1"/>
    <col min="7" max="7" width="11.6640625" style="1" customWidth="1"/>
    <col min="8" max="8" width="10.109375" style="1" customWidth="1"/>
    <col min="9" max="9" width="12.21875" style="1" customWidth="1"/>
    <col min="10" max="10" width="13.44140625" style="1" customWidth="1"/>
    <col min="11" max="11" width="13.88671875" style="1" customWidth="1"/>
    <col min="12" max="12" width="10.109375" style="1" customWidth="1"/>
    <col min="13" max="14" width="9" style="1" customWidth="1"/>
    <col min="15" max="15" width="15" style="487" customWidth="1"/>
    <col min="16" max="16" width="16.6640625" style="1" customWidth="1"/>
    <col min="17" max="19" width="9.88671875" style="1" hidden="1" customWidth="1"/>
    <col min="20" max="256" width="9.88671875" style="1"/>
    <col min="257" max="257" width="19.33203125" style="1" customWidth="1"/>
    <col min="258" max="258" width="15.44140625" style="1" customWidth="1"/>
    <col min="259" max="259" width="10.109375" style="1" customWidth="1"/>
    <col min="260" max="261" width="10.44140625" style="1" customWidth="1"/>
    <col min="262" max="262" width="11.44140625" style="1" customWidth="1"/>
    <col min="263" max="263" width="11.6640625" style="1" customWidth="1"/>
    <col min="264" max="264" width="10.109375" style="1" customWidth="1"/>
    <col min="265" max="265" width="9.6640625" style="1" customWidth="1"/>
    <col min="266" max="266" width="13.44140625" style="1" customWidth="1"/>
    <col min="267" max="267" width="13.88671875" style="1" customWidth="1"/>
    <col min="268" max="268" width="10.109375" style="1" customWidth="1"/>
    <col min="269" max="270" width="9" style="1" customWidth="1"/>
    <col min="271" max="271" width="15" style="1" customWidth="1"/>
    <col min="272" max="272" width="16.6640625" style="1" customWidth="1"/>
    <col min="273" max="512" width="9.88671875" style="1"/>
    <col min="513" max="513" width="19.33203125" style="1" customWidth="1"/>
    <col min="514" max="514" width="15.44140625" style="1" customWidth="1"/>
    <col min="515" max="515" width="10.109375" style="1" customWidth="1"/>
    <col min="516" max="517" width="10.44140625" style="1" customWidth="1"/>
    <col min="518" max="518" width="11.44140625" style="1" customWidth="1"/>
    <col min="519" max="519" width="11.6640625" style="1" customWidth="1"/>
    <col min="520" max="520" width="10.109375" style="1" customWidth="1"/>
    <col min="521" max="521" width="9.6640625" style="1" customWidth="1"/>
    <col min="522" max="522" width="13.44140625" style="1" customWidth="1"/>
    <col min="523" max="523" width="13.88671875" style="1" customWidth="1"/>
    <col min="524" max="524" width="10.109375" style="1" customWidth="1"/>
    <col min="525" max="526" width="9" style="1" customWidth="1"/>
    <col min="527" max="527" width="15" style="1" customWidth="1"/>
    <col min="528" max="528" width="16.6640625" style="1" customWidth="1"/>
    <col min="529" max="768" width="9.88671875" style="1"/>
    <col min="769" max="769" width="19.33203125" style="1" customWidth="1"/>
    <col min="770" max="770" width="15.44140625" style="1" customWidth="1"/>
    <col min="771" max="771" width="10.109375" style="1" customWidth="1"/>
    <col min="772" max="773" width="10.44140625" style="1" customWidth="1"/>
    <col min="774" max="774" width="11.44140625" style="1" customWidth="1"/>
    <col min="775" max="775" width="11.6640625" style="1" customWidth="1"/>
    <col min="776" max="776" width="10.109375" style="1" customWidth="1"/>
    <col min="777" max="777" width="9.6640625" style="1" customWidth="1"/>
    <col min="778" max="778" width="13.44140625" style="1" customWidth="1"/>
    <col min="779" max="779" width="13.88671875" style="1" customWidth="1"/>
    <col min="780" max="780" width="10.109375" style="1" customWidth="1"/>
    <col min="781" max="782" width="9" style="1" customWidth="1"/>
    <col min="783" max="783" width="15" style="1" customWidth="1"/>
    <col min="784" max="784" width="16.6640625" style="1" customWidth="1"/>
    <col min="785" max="1024" width="9.88671875" style="1"/>
    <col min="1025" max="1025" width="19.33203125" style="1" customWidth="1"/>
    <col min="1026" max="1026" width="15.44140625" style="1" customWidth="1"/>
    <col min="1027" max="1027" width="10.109375" style="1" customWidth="1"/>
    <col min="1028" max="1029" width="10.44140625" style="1" customWidth="1"/>
    <col min="1030" max="1030" width="11.44140625" style="1" customWidth="1"/>
    <col min="1031" max="1031" width="11.6640625" style="1" customWidth="1"/>
    <col min="1032" max="1032" width="10.109375" style="1" customWidth="1"/>
    <col min="1033" max="1033" width="9.6640625" style="1" customWidth="1"/>
    <col min="1034" max="1034" width="13.44140625" style="1" customWidth="1"/>
    <col min="1035" max="1035" width="13.88671875" style="1" customWidth="1"/>
    <col min="1036" max="1036" width="10.109375" style="1" customWidth="1"/>
    <col min="1037" max="1038" width="9" style="1" customWidth="1"/>
    <col min="1039" max="1039" width="15" style="1" customWidth="1"/>
    <col min="1040" max="1040" width="16.6640625" style="1" customWidth="1"/>
    <col min="1041" max="1280" width="9.88671875" style="1"/>
    <col min="1281" max="1281" width="19.33203125" style="1" customWidth="1"/>
    <col min="1282" max="1282" width="15.44140625" style="1" customWidth="1"/>
    <col min="1283" max="1283" width="10.109375" style="1" customWidth="1"/>
    <col min="1284" max="1285" width="10.44140625" style="1" customWidth="1"/>
    <col min="1286" max="1286" width="11.44140625" style="1" customWidth="1"/>
    <col min="1287" max="1287" width="11.6640625" style="1" customWidth="1"/>
    <col min="1288" max="1288" width="10.109375" style="1" customWidth="1"/>
    <col min="1289" max="1289" width="9.6640625" style="1" customWidth="1"/>
    <col min="1290" max="1290" width="13.44140625" style="1" customWidth="1"/>
    <col min="1291" max="1291" width="13.88671875" style="1" customWidth="1"/>
    <col min="1292" max="1292" width="10.109375" style="1" customWidth="1"/>
    <col min="1293" max="1294" width="9" style="1" customWidth="1"/>
    <col min="1295" max="1295" width="15" style="1" customWidth="1"/>
    <col min="1296" max="1296" width="16.6640625" style="1" customWidth="1"/>
    <col min="1297" max="1536" width="9.88671875" style="1"/>
    <col min="1537" max="1537" width="19.33203125" style="1" customWidth="1"/>
    <col min="1538" max="1538" width="15.44140625" style="1" customWidth="1"/>
    <col min="1539" max="1539" width="10.109375" style="1" customWidth="1"/>
    <col min="1540" max="1541" width="10.44140625" style="1" customWidth="1"/>
    <col min="1542" max="1542" width="11.44140625" style="1" customWidth="1"/>
    <col min="1543" max="1543" width="11.6640625" style="1" customWidth="1"/>
    <col min="1544" max="1544" width="10.109375" style="1" customWidth="1"/>
    <col min="1545" max="1545" width="9.6640625" style="1" customWidth="1"/>
    <col min="1546" max="1546" width="13.44140625" style="1" customWidth="1"/>
    <col min="1547" max="1547" width="13.88671875" style="1" customWidth="1"/>
    <col min="1548" max="1548" width="10.109375" style="1" customWidth="1"/>
    <col min="1549" max="1550" width="9" style="1" customWidth="1"/>
    <col min="1551" max="1551" width="15" style="1" customWidth="1"/>
    <col min="1552" max="1552" width="16.6640625" style="1" customWidth="1"/>
    <col min="1553" max="1792" width="9.88671875" style="1"/>
    <col min="1793" max="1793" width="19.33203125" style="1" customWidth="1"/>
    <col min="1794" max="1794" width="15.44140625" style="1" customWidth="1"/>
    <col min="1795" max="1795" width="10.109375" style="1" customWidth="1"/>
    <col min="1796" max="1797" width="10.44140625" style="1" customWidth="1"/>
    <col min="1798" max="1798" width="11.44140625" style="1" customWidth="1"/>
    <col min="1799" max="1799" width="11.6640625" style="1" customWidth="1"/>
    <col min="1800" max="1800" width="10.109375" style="1" customWidth="1"/>
    <col min="1801" max="1801" width="9.6640625" style="1" customWidth="1"/>
    <col min="1802" max="1802" width="13.44140625" style="1" customWidth="1"/>
    <col min="1803" max="1803" width="13.88671875" style="1" customWidth="1"/>
    <col min="1804" max="1804" width="10.109375" style="1" customWidth="1"/>
    <col min="1805" max="1806" width="9" style="1" customWidth="1"/>
    <col min="1807" max="1807" width="15" style="1" customWidth="1"/>
    <col min="1808" max="1808" width="16.6640625" style="1" customWidth="1"/>
    <col min="1809" max="2048" width="9.88671875" style="1"/>
    <col min="2049" max="2049" width="19.33203125" style="1" customWidth="1"/>
    <col min="2050" max="2050" width="15.44140625" style="1" customWidth="1"/>
    <col min="2051" max="2051" width="10.109375" style="1" customWidth="1"/>
    <col min="2052" max="2053" width="10.44140625" style="1" customWidth="1"/>
    <col min="2054" max="2054" width="11.44140625" style="1" customWidth="1"/>
    <col min="2055" max="2055" width="11.6640625" style="1" customWidth="1"/>
    <col min="2056" max="2056" width="10.109375" style="1" customWidth="1"/>
    <col min="2057" max="2057" width="9.6640625" style="1" customWidth="1"/>
    <col min="2058" max="2058" width="13.44140625" style="1" customWidth="1"/>
    <col min="2059" max="2059" width="13.88671875" style="1" customWidth="1"/>
    <col min="2060" max="2060" width="10.109375" style="1" customWidth="1"/>
    <col min="2061" max="2062" width="9" style="1" customWidth="1"/>
    <col min="2063" max="2063" width="15" style="1" customWidth="1"/>
    <col min="2064" max="2064" width="16.6640625" style="1" customWidth="1"/>
    <col min="2065" max="2304" width="9.88671875" style="1"/>
    <col min="2305" max="2305" width="19.33203125" style="1" customWidth="1"/>
    <col min="2306" max="2306" width="15.44140625" style="1" customWidth="1"/>
    <col min="2307" max="2307" width="10.109375" style="1" customWidth="1"/>
    <col min="2308" max="2309" width="10.44140625" style="1" customWidth="1"/>
    <col min="2310" max="2310" width="11.44140625" style="1" customWidth="1"/>
    <col min="2311" max="2311" width="11.6640625" style="1" customWidth="1"/>
    <col min="2312" max="2312" width="10.109375" style="1" customWidth="1"/>
    <col min="2313" max="2313" width="9.6640625" style="1" customWidth="1"/>
    <col min="2314" max="2314" width="13.44140625" style="1" customWidth="1"/>
    <col min="2315" max="2315" width="13.88671875" style="1" customWidth="1"/>
    <col min="2316" max="2316" width="10.109375" style="1" customWidth="1"/>
    <col min="2317" max="2318" width="9" style="1" customWidth="1"/>
    <col min="2319" max="2319" width="15" style="1" customWidth="1"/>
    <col min="2320" max="2320" width="16.6640625" style="1" customWidth="1"/>
    <col min="2321" max="2560" width="9.88671875" style="1"/>
    <col min="2561" max="2561" width="19.33203125" style="1" customWidth="1"/>
    <col min="2562" max="2562" width="15.44140625" style="1" customWidth="1"/>
    <col min="2563" max="2563" width="10.109375" style="1" customWidth="1"/>
    <col min="2564" max="2565" width="10.44140625" style="1" customWidth="1"/>
    <col min="2566" max="2566" width="11.44140625" style="1" customWidth="1"/>
    <col min="2567" max="2567" width="11.6640625" style="1" customWidth="1"/>
    <col min="2568" max="2568" width="10.109375" style="1" customWidth="1"/>
    <col min="2569" max="2569" width="9.6640625" style="1" customWidth="1"/>
    <col min="2570" max="2570" width="13.44140625" style="1" customWidth="1"/>
    <col min="2571" max="2571" width="13.88671875" style="1" customWidth="1"/>
    <col min="2572" max="2572" width="10.109375" style="1" customWidth="1"/>
    <col min="2573" max="2574" width="9" style="1" customWidth="1"/>
    <col min="2575" max="2575" width="15" style="1" customWidth="1"/>
    <col min="2576" max="2576" width="16.6640625" style="1" customWidth="1"/>
    <col min="2577" max="2816" width="9.88671875" style="1"/>
    <col min="2817" max="2817" width="19.33203125" style="1" customWidth="1"/>
    <col min="2818" max="2818" width="15.44140625" style="1" customWidth="1"/>
    <col min="2819" max="2819" width="10.109375" style="1" customWidth="1"/>
    <col min="2820" max="2821" width="10.44140625" style="1" customWidth="1"/>
    <col min="2822" max="2822" width="11.44140625" style="1" customWidth="1"/>
    <col min="2823" max="2823" width="11.6640625" style="1" customWidth="1"/>
    <col min="2824" max="2824" width="10.109375" style="1" customWidth="1"/>
    <col min="2825" max="2825" width="9.6640625" style="1" customWidth="1"/>
    <col min="2826" max="2826" width="13.44140625" style="1" customWidth="1"/>
    <col min="2827" max="2827" width="13.88671875" style="1" customWidth="1"/>
    <col min="2828" max="2828" width="10.109375" style="1" customWidth="1"/>
    <col min="2829" max="2830" width="9" style="1" customWidth="1"/>
    <col min="2831" max="2831" width="15" style="1" customWidth="1"/>
    <col min="2832" max="2832" width="16.6640625" style="1" customWidth="1"/>
    <col min="2833" max="3072" width="9.88671875" style="1"/>
    <col min="3073" max="3073" width="19.33203125" style="1" customWidth="1"/>
    <col min="3074" max="3074" width="15.44140625" style="1" customWidth="1"/>
    <col min="3075" max="3075" width="10.109375" style="1" customWidth="1"/>
    <col min="3076" max="3077" width="10.44140625" style="1" customWidth="1"/>
    <col min="3078" max="3078" width="11.44140625" style="1" customWidth="1"/>
    <col min="3079" max="3079" width="11.6640625" style="1" customWidth="1"/>
    <col min="3080" max="3080" width="10.109375" style="1" customWidth="1"/>
    <col min="3081" max="3081" width="9.6640625" style="1" customWidth="1"/>
    <col min="3082" max="3082" width="13.44140625" style="1" customWidth="1"/>
    <col min="3083" max="3083" width="13.88671875" style="1" customWidth="1"/>
    <col min="3084" max="3084" width="10.109375" style="1" customWidth="1"/>
    <col min="3085" max="3086" width="9" style="1" customWidth="1"/>
    <col min="3087" max="3087" width="15" style="1" customWidth="1"/>
    <col min="3088" max="3088" width="16.6640625" style="1" customWidth="1"/>
    <col min="3089" max="3328" width="9.88671875" style="1"/>
    <col min="3329" max="3329" width="19.33203125" style="1" customWidth="1"/>
    <col min="3330" max="3330" width="15.44140625" style="1" customWidth="1"/>
    <col min="3331" max="3331" width="10.109375" style="1" customWidth="1"/>
    <col min="3332" max="3333" width="10.44140625" style="1" customWidth="1"/>
    <col min="3334" max="3334" width="11.44140625" style="1" customWidth="1"/>
    <col min="3335" max="3335" width="11.6640625" style="1" customWidth="1"/>
    <col min="3336" max="3336" width="10.109375" style="1" customWidth="1"/>
    <col min="3337" max="3337" width="9.6640625" style="1" customWidth="1"/>
    <col min="3338" max="3338" width="13.44140625" style="1" customWidth="1"/>
    <col min="3339" max="3339" width="13.88671875" style="1" customWidth="1"/>
    <col min="3340" max="3340" width="10.109375" style="1" customWidth="1"/>
    <col min="3341" max="3342" width="9" style="1" customWidth="1"/>
    <col min="3343" max="3343" width="15" style="1" customWidth="1"/>
    <col min="3344" max="3344" width="16.6640625" style="1" customWidth="1"/>
    <col min="3345" max="3584" width="9.88671875" style="1"/>
    <col min="3585" max="3585" width="19.33203125" style="1" customWidth="1"/>
    <col min="3586" max="3586" width="15.44140625" style="1" customWidth="1"/>
    <col min="3587" max="3587" width="10.109375" style="1" customWidth="1"/>
    <col min="3588" max="3589" width="10.44140625" style="1" customWidth="1"/>
    <col min="3590" max="3590" width="11.44140625" style="1" customWidth="1"/>
    <col min="3591" max="3591" width="11.6640625" style="1" customWidth="1"/>
    <col min="3592" max="3592" width="10.109375" style="1" customWidth="1"/>
    <col min="3593" max="3593" width="9.6640625" style="1" customWidth="1"/>
    <col min="3594" max="3594" width="13.44140625" style="1" customWidth="1"/>
    <col min="3595" max="3595" width="13.88671875" style="1" customWidth="1"/>
    <col min="3596" max="3596" width="10.109375" style="1" customWidth="1"/>
    <col min="3597" max="3598" width="9" style="1" customWidth="1"/>
    <col min="3599" max="3599" width="15" style="1" customWidth="1"/>
    <col min="3600" max="3600" width="16.6640625" style="1" customWidth="1"/>
    <col min="3601" max="3840" width="9.88671875" style="1"/>
    <col min="3841" max="3841" width="19.33203125" style="1" customWidth="1"/>
    <col min="3842" max="3842" width="15.44140625" style="1" customWidth="1"/>
    <col min="3843" max="3843" width="10.109375" style="1" customWidth="1"/>
    <col min="3844" max="3845" width="10.44140625" style="1" customWidth="1"/>
    <col min="3846" max="3846" width="11.44140625" style="1" customWidth="1"/>
    <col min="3847" max="3847" width="11.6640625" style="1" customWidth="1"/>
    <col min="3848" max="3848" width="10.109375" style="1" customWidth="1"/>
    <col min="3849" max="3849" width="9.6640625" style="1" customWidth="1"/>
    <col min="3850" max="3850" width="13.44140625" style="1" customWidth="1"/>
    <col min="3851" max="3851" width="13.88671875" style="1" customWidth="1"/>
    <col min="3852" max="3852" width="10.109375" style="1" customWidth="1"/>
    <col min="3853" max="3854" width="9" style="1" customWidth="1"/>
    <col min="3855" max="3855" width="15" style="1" customWidth="1"/>
    <col min="3856" max="3856" width="16.6640625" style="1" customWidth="1"/>
    <col min="3857" max="4096" width="9.88671875" style="1"/>
    <col min="4097" max="4097" width="19.33203125" style="1" customWidth="1"/>
    <col min="4098" max="4098" width="15.44140625" style="1" customWidth="1"/>
    <col min="4099" max="4099" width="10.109375" style="1" customWidth="1"/>
    <col min="4100" max="4101" width="10.44140625" style="1" customWidth="1"/>
    <col min="4102" max="4102" width="11.44140625" style="1" customWidth="1"/>
    <col min="4103" max="4103" width="11.6640625" style="1" customWidth="1"/>
    <col min="4104" max="4104" width="10.109375" style="1" customWidth="1"/>
    <col min="4105" max="4105" width="9.6640625" style="1" customWidth="1"/>
    <col min="4106" max="4106" width="13.44140625" style="1" customWidth="1"/>
    <col min="4107" max="4107" width="13.88671875" style="1" customWidth="1"/>
    <col min="4108" max="4108" width="10.109375" style="1" customWidth="1"/>
    <col min="4109" max="4110" width="9" style="1" customWidth="1"/>
    <col min="4111" max="4111" width="15" style="1" customWidth="1"/>
    <col min="4112" max="4112" width="16.6640625" style="1" customWidth="1"/>
    <col min="4113" max="4352" width="9.88671875" style="1"/>
    <col min="4353" max="4353" width="19.33203125" style="1" customWidth="1"/>
    <col min="4354" max="4354" width="15.44140625" style="1" customWidth="1"/>
    <col min="4355" max="4355" width="10.109375" style="1" customWidth="1"/>
    <col min="4356" max="4357" width="10.44140625" style="1" customWidth="1"/>
    <col min="4358" max="4358" width="11.44140625" style="1" customWidth="1"/>
    <col min="4359" max="4359" width="11.6640625" style="1" customWidth="1"/>
    <col min="4360" max="4360" width="10.109375" style="1" customWidth="1"/>
    <col min="4361" max="4361" width="9.6640625" style="1" customWidth="1"/>
    <col min="4362" max="4362" width="13.44140625" style="1" customWidth="1"/>
    <col min="4363" max="4363" width="13.88671875" style="1" customWidth="1"/>
    <col min="4364" max="4364" width="10.109375" style="1" customWidth="1"/>
    <col min="4365" max="4366" width="9" style="1" customWidth="1"/>
    <col min="4367" max="4367" width="15" style="1" customWidth="1"/>
    <col min="4368" max="4368" width="16.6640625" style="1" customWidth="1"/>
    <col min="4369" max="4608" width="9.88671875" style="1"/>
    <col min="4609" max="4609" width="19.33203125" style="1" customWidth="1"/>
    <col min="4610" max="4610" width="15.44140625" style="1" customWidth="1"/>
    <col min="4611" max="4611" width="10.109375" style="1" customWidth="1"/>
    <col min="4612" max="4613" width="10.44140625" style="1" customWidth="1"/>
    <col min="4614" max="4614" width="11.44140625" style="1" customWidth="1"/>
    <col min="4615" max="4615" width="11.6640625" style="1" customWidth="1"/>
    <col min="4616" max="4616" width="10.109375" style="1" customWidth="1"/>
    <col min="4617" max="4617" width="9.6640625" style="1" customWidth="1"/>
    <col min="4618" max="4618" width="13.44140625" style="1" customWidth="1"/>
    <col min="4619" max="4619" width="13.88671875" style="1" customWidth="1"/>
    <col min="4620" max="4620" width="10.109375" style="1" customWidth="1"/>
    <col min="4621" max="4622" width="9" style="1" customWidth="1"/>
    <col min="4623" max="4623" width="15" style="1" customWidth="1"/>
    <col min="4624" max="4624" width="16.6640625" style="1" customWidth="1"/>
    <col min="4625" max="4864" width="9.88671875" style="1"/>
    <col min="4865" max="4865" width="19.33203125" style="1" customWidth="1"/>
    <col min="4866" max="4866" width="15.44140625" style="1" customWidth="1"/>
    <col min="4867" max="4867" width="10.109375" style="1" customWidth="1"/>
    <col min="4868" max="4869" width="10.44140625" style="1" customWidth="1"/>
    <col min="4870" max="4870" width="11.44140625" style="1" customWidth="1"/>
    <col min="4871" max="4871" width="11.6640625" style="1" customWidth="1"/>
    <col min="4872" max="4872" width="10.109375" style="1" customWidth="1"/>
    <col min="4873" max="4873" width="9.6640625" style="1" customWidth="1"/>
    <col min="4874" max="4874" width="13.44140625" style="1" customWidth="1"/>
    <col min="4875" max="4875" width="13.88671875" style="1" customWidth="1"/>
    <col min="4876" max="4876" width="10.109375" style="1" customWidth="1"/>
    <col min="4877" max="4878" width="9" style="1" customWidth="1"/>
    <col min="4879" max="4879" width="15" style="1" customWidth="1"/>
    <col min="4880" max="4880" width="16.6640625" style="1" customWidth="1"/>
    <col min="4881" max="5120" width="9.88671875" style="1"/>
    <col min="5121" max="5121" width="19.33203125" style="1" customWidth="1"/>
    <col min="5122" max="5122" width="15.44140625" style="1" customWidth="1"/>
    <col min="5123" max="5123" width="10.109375" style="1" customWidth="1"/>
    <col min="5124" max="5125" width="10.44140625" style="1" customWidth="1"/>
    <col min="5126" max="5126" width="11.44140625" style="1" customWidth="1"/>
    <col min="5127" max="5127" width="11.6640625" style="1" customWidth="1"/>
    <col min="5128" max="5128" width="10.109375" style="1" customWidth="1"/>
    <col min="5129" max="5129" width="9.6640625" style="1" customWidth="1"/>
    <col min="5130" max="5130" width="13.44140625" style="1" customWidth="1"/>
    <col min="5131" max="5131" width="13.88671875" style="1" customWidth="1"/>
    <col min="5132" max="5132" width="10.109375" style="1" customWidth="1"/>
    <col min="5133" max="5134" width="9" style="1" customWidth="1"/>
    <col min="5135" max="5135" width="15" style="1" customWidth="1"/>
    <col min="5136" max="5136" width="16.6640625" style="1" customWidth="1"/>
    <col min="5137" max="5376" width="9.88671875" style="1"/>
    <col min="5377" max="5377" width="19.33203125" style="1" customWidth="1"/>
    <col min="5378" max="5378" width="15.44140625" style="1" customWidth="1"/>
    <col min="5379" max="5379" width="10.109375" style="1" customWidth="1"/>
    <col min="5380" max="5381" width="10.44140625" style="1" customWidth="1"/>
    <col min="5382" max="5382" width="11.44140625" style="1" customWidth="1"/>
    <col min="5383" max="5383" width="11.6640625" style="1" customWidth="1"/>
    <col min="5384" max="5384" width="10.109375" style="1" customWidth="1"/>
    <col min="5385" max="5385" width="9.6640625" style="1" customWidth="1"/>
    <col min="5386" max="5386" width="13.44140625" style="1" customWidth="1"/>
    <col min="5387" max="5387" width="13.88671875" style="1" customWidth="1"/>
    <col min="5388" max="5388" width="10.109375" style="1" customWidth="1"/>
    <col min="5389" max="5390" width="9" style="1" customWidth="1"/>
    <col min="5391" max="5391" width="15" style="1" customWidth="1"/>
    <col min="5392" max="5392" width="16.6640625" style="1" customWidth="1"/>
    <col min="5393" max="5632" width="9.88671875" style="1"/>
    <col min="5633" max="5633" width="19.33203125" style="1" customWidth="1"/>
    <col min="5634" max="5634" width="15.44140625" style="1" customWidth="1"/>
    <col min="5635" max="5635" width="10.109375" style="1" customWidth="1"/>
    <col min="5636" max="5637" width="10.44140625" style="1" customWidth="1"/>
    <col min="5638" max="5638" width="11.44140625" style="1" customWidth="1"/>
    <col min="5639" max="5639" width="11.6640625" style="1" customWidth="1"/>
    <col min="5640" max="5640" width="10.109375" style="1" customWidth="1"/>
    <col min="5641" max="5641" width="9.6640625" style="1" customWidth="1"/>
    <col min="5642" max="5642" width="13.44140625" style="1" customWidth="1"/>
    <col min="5643" max="5643" width="13.88671875" style="1" customWidth="1"/>
    <col min="5644" max="5644" width="10.109375" style="1" customWidth="1"/>
    <col min="5645" max="5646" width="9" style="1" customWidth="1"/>
    <col min="5647" max="5647" width="15" style="1" customWidth="1"/>
    <col min="5648" max="5648" width="16.6640625" style="1" customWidth="1"/>
    <col min="5649" max="5888" width="9.88671875" style="1"/>
    <col min="5889" max="5889" width="19.33203125" style="1" customWidth="1"/>
    <col min="5890" max="5890" width="15.44140625" style="1" customWidth="1"/>
    <col min="5891" max="5891" width="10.109375" style="1" customWidth="1"/>
    <col min="5892" max="5893" width="10.44140625" style="1" customWidth="1"/>
    <col min="5894" max="5894" width="11.44140625" style="1" customWidth="1"/>
    <col min="5895" max="5895" width="11.6640625" style="1" customWidth="1"/>
    <col min="5896" max="5896" width="10.109375" style="1" customWidth="1"/>
    <col min="5897" max="5897" width="9.6640625" style="1" customWidth="1"/>
    <col min="5898" max="5898" width="13.44140625" style="1" customWidth="1"/>
    <col min="5899" max="5899" width="13.88671875" style="1" customWidth="1"/>
    <col min="5900" max="5900" width="10.109375" style="1" customWidth="1"/>
    <col min="5901" max="5902" width="9" style="1" customWidth="1"/>
    <col min="5903" max="5903" width="15" style="1" customWidth="1"/>
    <col min="5904" max="5904" width="16.6640625" style="1" customWidth="1"/>
    <col min="5905" max="6144" width="9.88671875" style="1"/>
    <col min="6145" max="6145" width="19.33203125" style="1" customWidth="1"/>
    <col min="6146" max="6146" width="15.44140625" style="1" customWidth="1"/>
    <col min="6147" max="6147" width="10.109375" style="1" customWidth="1"/>
    <col min="6148" max="6149" width="10.44140625" style="1" customWidth="1"/>
    <col min="6150" max="6150" width="11.44140625" style="1" customWidth="1"/>
    <col min="6151" max="6151" width="11.6640625" style="1" customWidth="1"/>
    <col min="6152" max="6152" width="10.109375" style="1" customWidth="1"/>
    <col min="6153" max="6153" width="9.6640625" style="1" customWidth="1"/>
    <col min="6154" max="6154" width="13.44140625" style="1" customWidth="1"/>
    <col min="6155" max="6155" width="13.88671875" style="1" customWidth="1"/>
    <col min="6156" max="6156" width="10.109375" style="1" customWidth="1"/>
    <col min="6157" max="6158" width="9" style="1" customWidth="1"/>
    <col min="6159" max="6159" width="15" style="1" customWidth="1"/>
    <col min="6160" max="6160" width="16.6640625" style="1" customWidth="1"/>
    <col min="6161" max="6400" width="9.88671875" style="1"/>
    <col min="6401" max="6401" width="19.33203125" style="1" customWidth="1"/>
    <col min="6402" max="6402" width="15.44140625" style="1" customWidth="1"/>
    <col min="6403" max="6403" width="10.109375" style="1" customWidth="1"/>
    <col min="6404" max="6405" width="10.44140625" style="1" customWidth="1"/>
    <col min="6406" max="6406" width="11.44140625" style="1" customWidth="1"/>
    <col min="6407" max="6407" width="11.6640625" style="1" customWidth="1"/>
    <col min="6408" max="6408" width="10.109375" style="1" customWidth="1"/>
    <col min="6409" max="6409" width="9.6640625" style="1" customWidth="1"/>
    <col min="6410" max="6410" width="13.44140625" style="1" customWidth="1"/>
    <col min="6411" max="6411" width="13.88671875" style="1" customWidth="1"/>
    <col min="6412" max="6412" width="10.109375" style="1" customWidth="1"/>
    <col min="6413" max="6414" width="9" style="1" customWidth="1"/>
    <col min="6415" max="6415" width="15" style="1" customWidth="1"/>
    <col min="6416" max="6416" width="16.6640625" style="1" customWidth="1"/>
    <col min="6417" max="6656" width="9.88671875" style="1"/>
    <col min="6657" max="6657" width="19.33203125" style="1" customWidth="1"/>
    <col min="6658" max="6658" width="15.44140625" style="1" customWidth="1"/>
    <col min="6659" max="6659" width="10.109375" style="1" customWidth="1"/>
    <col min="6660" max="6661" width="10.44140625" style="1" customWidth="1"/>
    <col min="6662" max="6662" width="11.44140625" style="1" customWidth="1"/>
    <col min="6663" max="6663" width="11.6640625" style="1" customWidth="1"/>
    <col min="6664" max="6664" width="10.109375" style="1" customWidth="1"/>
    <col min="6665" max="6665" width="9.6640625" style="1" customWidth="1"/>
    <col min="6666" max="6666" width="13.44140625" style="1" customWidth="1"/>
    <col min="6667" max="6667" width="13.88671875" style="1" customWidth="1"/>
    <col min="6668" max="6668" width="10.109375" style="1" customWidth="1"/>
    <col min="6669" max="6670" width="9" style="1" customWidth="1"/>
    <col min="6671" max="6671" width="15" style="1" customWidth="1"/>
    <col min="6672" max="6672" width="16.6640625" style="1" customWidth="1"/>
    <col min="6673" max="6912" width="9.88671875" style="1"/>
    <col min="6913" max="6913" width="19.33203125" style="1" customWidth="1"/>
    <col min="6914" max="6914" width="15.44140625" style="1" customWidth="1"/>
    <col min="6915" max="6915" width="10.109375" style="1" customWidth="1"/>
    <col min="6916" max="6917" width="10.44140625" style="1" customWidth="1"/>
    <col min="6918" max="6918" width="11.44140625" style="1" customWidth="1"/>
    <col min="6919" max="6919" width="11.6640625" style="1" customWidth="1"/>
    <col min="6920" max="6920" width="10.109375" style="1" customWidth="1"/>
    <col min="6921" max="6921" width="9.6640625" style="1" customWidth="1"/>
    <col min="6922" max="6922" width="13.44140625" style="1" customWidth="1"/>
    <col min="6923" max="6923" width="13.88671875" style="1" customWidth="1"/>
    <col min="6924" max="6924" width="10.109375" style="1" customWidth="1"/>
    <col min="6925" max="6926" width="9" style="1" customWidth="1"/>
    <col min="6927" max="6927" width="15" style="1" customWidth="1"/>
    <col min="6928" max="6928" width="16.6640625" style="1" customWidth="1"/>
    <col min="6929" max="7168" width="9.88671875" style="1"/>
    <col min="7169" max="7169" width="19.33203125" style="1" customWidth="1"/>
    <col min="7170" max="7170" width="15.44140625" style="1" customWidth="1"/>
    <col min="7171" max="7171" width="10.109375" style="1" customWidth="1"/>
    <col min="7172" max="7173" width="10.44140625" style="1" customWidth="1"/>
    <col min="7174" max="7174" width="11.44140625" style="1" customWidth="1"/>
    <col min="7175" max="7175" width="11.6640625" style="1" customWidth="1"/>
    <col min="7176" max="7176" width="10.109375" style="1" customWidth="1"/>
    <col min="7177" max="7177" width="9.6640625" style="1" customWidth="1"/>
    <col min="7178" max="7178" width="13.44140625" style="1" customWidth="1"/>
    <col min="7179" max="7179" width="13.88671875" style="1" customWidth="1"/>
    <col min="7180" max="7180" width="10.109375" style="1" customWidth="1"/>
    <col min="7181" max="7182" width="9" style="1" customWidth="1"/>
    <col min="7183" max="7183" width="15" style="1" customWidth="1"/>
    <col min="7184" max="7184" width="16.6640625" style="1" customWidth="1"/>
    <col min="7185" max="7424" width="9.88671875" style="1"/>
    <col min="7425" max="7425" width="19.33203125" style="1" customWidth="1"/>
    <col min="7426" max="7426" width="15.44140625" style="1" customWidth="1"/>
    <col min="7427" max="7427" width="10.109375" style="1" customWidth="1"/>
    <col min="7428" max="7429" width="10.44140625" style="1" customWidth="1"/>
    <col min="7430" max="7430" width="11.44140625" style="1" customWidth="1"/>
    <col min="7431" max="7431" width="11.6640625" style="1" customWidth="1"/>
    <col min="7432" max="7432" width="10.109375" style="1" customWidth="1"/>
    <col min="7433" max="7433" width="9.6640625" style="1" customWidth="1"/>
    <col min="7434" max="7434" width="13.44140625" style="1" customWidth="1"/>
    <col min="7435" max="7435" width="13.88671875" style="1" customWidth="1"/>
    <col min="7436" max="7436" width="10.109375" style="1" customWidth="1"/>
    <col min="7437" max="7438" width="9" style="1" customWidth="1"/>
    <col min="7439" max="7439" width="15" style="1" customWidth="1"/>
    <col min="7440" max="7440" width="16.6640625" style="1" customWidth="1"/>
    <col min="7441" max="7680" width="9.88671875" style="1"/>
    <col min="7681" max="7681" width="19.33203125" style="1" customWidth="1"/>
    <col min="7682" max="7682" width="15.44140625" style="1" customWidth="1"/>
    <col min="7683" max="7683" width="10.109375" style="1" customWidth="1"/>
    <col min="7684" max="7685" width="10.44140625" style="1" customWidth="1"/>
    <col min="7686" max="7686" width="11.44140625" style="1" customWidth="1"/>
    <col min="7687" max="7687" width="11.6640625" style="1" customWidth="1"/>
    <col min="7688" max="7688" width="10.109375" style="1" customWidth="1"/>
    <col min="7689" max="7689" width="9.6640625" style="1" customWidth="1"/>
    <col min="7690" max="7690" width="13.44140625" style="1" customWidth="1"/>
    <col min="7691" max="7691" width="13.88671875" style="1" customWidth="1"/>
    <col min="7692" max="7692" width="10.109375" style="1" customWidth="1"/>
    <col min="7693" max="7694" width="9" style="1" customWidth="1"/>
    <col min="7695" max="7695" width="15" style="1" customWidth="1"/>
    <col min="7696" max="7696" width="16.6640625" style="1" customWidth="1"/>
    <col min="7697" max="7936" width="9.88671875" style="1"/>
    <col min="7937" max="7937" width="19.33203125" style="1" customWidth="1"/>
    <col min="7938" max="7938" width="15.44140625" style="1" customWidth="1"/>
    <col min="7939" max="7939" width="10.109375" style="1" customWidth="1"/>
    <col min="7940" max="7941" width="10.44140625" style="1" customWidth="1"/>
    <col min="7942" max="7942" width="11.44140625" style="1" customWidth="1"/>
    <col min="7943" max="7943" width="11.6640625" style="1" customWidth="1"/>
    <col min="7944" max="7944" width="10.109375" style="1" customWidth="1"/>
    <col min="7945" max="7945" width="9.6640625" style="1" customWidth="1"/>
    <col min="7946" max="7946" width="13.44140625" style="1" customWidth="1"/>
    <col min="7947" max="7947" width="13.88671875" style="1" customWidth="1"/>
    <col min="7948" max="7948" width="10.109375" style="1" customWidth="1"/>
    <col min="7949" max="7950" width="9" style="1" customWidth="1"/>
    <col min="7951" max="7951" width="15" style="1" customWidth="1"/>
    <col min="7952" max="7952" width="16.6640625" style="1" customWidth="1"/>
    <col min="7953" max="8192" width="9.88671875" style="1"/>
    <col min="8193" max="8193" width="19.33203125" style="1" customWidth="1"/>
    <col min="8194" max="8194" width="15.44140625" style="1" customWidth="1"/>
    <col min="8195" max="8195" width="10.109375" style="1" customWidth="1"/>
    <col min="8196" max="8197" width="10.44140625" style="1" customWidth="1"/>
    <col min="8198" max="8198" width="11.44140625" style="1" customWidth="1"/>
    <col min="8199" max="8199" width="11.6640625" style="1" customWidth="1"/>
    <col min="8200" max="8200" width="10.109375" style="1" customWidth="1"/>
    <col min="8201" max="8201" width="9.6640625" style="1" customWidth="1"/>
    <col min="8202" max="8202" width="13.44140625" style="1" customWidth="1"/>
    <col min="8203" max="8203" width="13.88671875" style="1" customWidth="1"/>
    <col min="8204" max="8204" width="10.109375" style="1" customWidth="1"/>
    <col min="8205" max="8206" width="9" style="1" customWidth="1"/>
    <col min="8207" max="8207" width="15" style="1" customWidth="1"/>
    <col min="8208" max="8208" width="16.6640625" style="1" customWidth="1"/>
    <col min="8209" max="8448" width="9.88671875" style="1"/>
    <col min="8449" max="8449" width="19.33203125" style="1" customWidth="1"/>
    <col min="8450" max="8450" width="15.44140625" style="1" customWidth="1"/>
    <col min="8451" max="8451" width="10.109375" style="1" customWidth="1"/>
    <col min="8452" max="8453" width="10.44140625" style="1" customWidth="1"/>
    <col min="8454" max="8454" width="11.44140625" style="1" customWidth="1"/>
    <col min="8455" max="8455" width="11.6640625" style="1" customWidth="1"/>
    <col min="8456" max="8456" width="10.109375" style="1" customWidth="1"/>
    <col min="8457" max="8457" width="9.6640625" style="1" customWidth="1"/>
    <col min="8458" max="8458" width="13.44140625" style="1" customWidth="1"/>
    <col min="8459" max="8459" width="13.88671875" style="1" customWidth="1"/>
    <col min="8460" max="8460" width="10.109375" style="1" customWidth="1"/>
    <col min="8461" max="8462" width="9" style="1" customWidth="1"/>
    <col min="8463" max="8463" width="15" style="1" customWidth="1"/>
    <col min="8464" max="8464" width="16.6640625" style="1" customWidth="1"/>
    <col min="8465" max="8704" width="9.88671875" style="1"/>
    <col min="8705" max="8705" width="19.33203125" style="1" customWidth="1"/>
    <col min="8706" max="8706" width="15.44140625" style="1" customWidth="1"/>
    <col min="8707" max="8707" width="10.109375" style="1" customWidth="1"/>
    <col min="8708" max="8709" width="10.44140625" style="1" customWidth="1"/>
    <col min="8710" max="8710" width="11.44140625" style="1" customWidth="1"/>
    <col min="8711" max="8711" width="11.6640625" style="1" customWidth="1"/>
    <col min="8712" max="8712" width="10.109375" style="1" customWidth="1"/>
    <col min="8713" max="8713" width="9.6640625" style="1" customWidth="1"/>
    <col min="8714" max="8714" width="13.44140625" style="1" customWidth="1"/>
    <col min="8715" max="8715" width="13.88671875" style="1" customWidth="1"/>
    <col min="8716" max="8716" width="10.109375" style="1" customWidth="1"/>
    <col min="8717" max="8718" width="9" style="1" customWidth="1"/>
    <col min="8719" max="8719" width="15" style="1" customWidth="1"/>
    <col min="8720" max="8720" width="16.6640625" style="1" customWidth="1"/>
    <col min="8721" max="8960" width="9.88671875" style="1"/>
    <col min="8961" max="8961" width="19.33203125" style="1" customWidth="1"/>
    <col min="8962" max="8962" width="15.44140625" style="1" customWidth="1"/>
    <col min="8963" max="8963" width="10.109375" style="1" customWidth="1"/>
    <col min="8964" max="8965" width="10.44140625" style="1" customWidth="1"/>
    <col min="8966" max="8966" width="11.44140625" style="1" customWidth="1"/>
    <col min="8967" max="8967" width="11.6640625" style="1" customWidth="1"/>
    <col min="8968" max="8968" width="10.109375" style="1" customWidth="1"/>
    <col min="8969" max="8969" width="9.6640625" style="1" customWidth="1"/>
    <col min="8970" max="8970" width="13.44140625" style="1" customWidth="1"/>
    <col min="8971" max="8971" width="13.88671875" style="1" customWidth="1"/>
    <col min="8972" max="8972" width="10.109375" style="1" customWidth="1"/>
    <col min="8973" max="8974" width="9" style="1" customWidth="1"/>
    <col min="8975" max="8975" width="15" style="1" customWidth="1"/>
    <col min="8976" max="8976" width="16.6640625" style="1" customWidth="1"/>
    <col min="8977" max="9216" width="9.88671875" style="1"/>
    <col min="9217" max="9217" width="19.33203125" style="1" customWidth="1"/>
    <col min="9218" max="9218" width="15.44140625" style="1" customWidth="1"/>
    <col min="9219" max="9219" width="10.109375" style="1" customWidth="1"/>
    <col min="9220" max="9221" width="10.44140625" style="1" customWidth="1"/>
    <col min="9222" max="9222" width="11.44140625" style="1" customWidth="1"/>
    <col min="9223" max="9223" width="11.6640625" style="1" customWidth="1"/>
    <col min="9224" max="9224" width="10.109375" style="1" customWidth="1"/>
    <col min="9225" max="9225" width="9.6640625" style="1" customWidth="1"/>
    <col min="9226" max="9226" width="13.44140625" style="1" customWidth="1"/>
    <col min="9227" max="9227" width="13.88671875" style="1" customWidth="1"/>
    <col min="9228" max="9228" width="10.109375" style="1" customWidth="1"/>
    <col min="9229" max="9230" width="9" style="1" customWidth="1"/>
    <col min="9231" max="9231" width="15" style="1" customWidth="1"/>
    <col min="9232" max="9232" width="16.6640625" style="1" customWidth="1"/>
    <col min="9233" max="9472" width="9.88671875" style="1"/>
    <col min="9473" max="9473" width="19.33203125" style="1" customWidth="1"/>
    <col min="9474" max="9474" width="15.44140625" style="1" customWidth="1"/>
    <col min="9475" max="9475" width="10.109375" style="1" customWidth="1"/>
    <col min="9476" max="9477" width="10.44140625" style="1" customWidth="1"/>
    <col min="9478" max="9478" width="11.44140625" style="1" customWidth="1"/>
    <col min="9479" max="9479" width="11.6640625" style="1" customWidth="1"/>
    <col min="9480" max="9480" width="10.109375" style="1" customWidth="1"/>
    <col min="9481" max="9481" width="9.6640625" style="1" customWidth="1"/>
    <col min="9482" max="9482" width="13.44140625" style="1" customWidth="1"/>
    <col min="9483" max="9483" width="13.88671875" style="1" customWidth="1"/>
    <col min="9484" max="9484" width="10.109375" style="1" customWidth="1"/>
    <col min="9485" max="9486" width="9" style="1" customWidth="1"/>
    <col min="9487" max="9487" width="15" style="1" customWidth="1"/>
    <col min="9488" max="9488" width="16.6640625" style="1" customWidth="1"/>
    <col min="9489" max="9728" width="9.88671875" style="1"/>
    <col min="9729" max="9729" width="19.33203125" style="1" customWidth="1"/>
    <col min="9730" max="9730" width="15.44140625" style="1" customWidth="1"/>
    <col min="9731" max="9731" width="10.109375" style="1" customWidth="1"/>
    <col min="9732" max="9733" width="10.44140625" style="1" customWidth="1"/>
    <col min="9734" max="9734" width="11.44140625" style="1" customWidth="1"/>
    <col min="9735" max="9735" width="11.6640625" style="1" customWidth="1"/>
    <col min="9736" max="9736" width="10.109375" style="1" customWidth="1"/>
    <col min="9737" max="9737" width="9.6640625" style="1" customWidth="1"/>
    <col min="9738" max="9738" width="13.44140625" style="1" customWidth="1"/>
    <col min="9739" max="9739" width="13.88671875" style="1" customWidth="1"/>
    <col min="9740" max="9740" width="10.109375" style="1" customWidth="1"/>
    <col min="9741" max="9742" width="9" style="1" customWidth="1"/>
    <col min="9743" max="9743" width="15" style="1" customWidth="1"/>
    <col min="9744" max="9744" width="16.6640625" style="1" customWidth="1"/>
    <col min="9745" max="9984" width="9.88671875" style="1"/>
    <col min="9985" max="9985" width="19.33203125" style="1" customWidth="1"/>
    <col min="9986" max="9986" width="15.44140625" style="1" customWidth="1"/>
    <col min="9987" max="9987" width="10.109375" style="1" customWidth="1"/>
    <col min="9988" max="9989" width="10.44140625" style="1" customWidth="1"/>
    <col min="9990" max="9990" width="11.44140625" style="1" customWidth="1"/>
    <col min="9991" max="9991" width="11.6640625" style="1" customWidth="1"/>
    <col min="9992" max="9992" width="10.109375" style="1" customWidth="1"/>
    <col min="9993" max="9993" width="9.6640625" style="1" customWidth="1"/>
    <col min="9994" max="9994" width="13.44140625" style="1" customWidth="1"/>
    <col min="9995" max="9995" width="13.88671875" style="1" customWidth="1"/>
    <col min="9996" max="9996" width="10.109375" style="1" customWidth="1"/>
    <col min="9997" max="9998" width="9" style="1" customWidth="1"/>
    <col min="9999" max="9999" width="15" style="1" customWidth="1"/>
    <col min="10000" max="10000" width="16.6640625" style="1" customWidth="1"/>
    <col min="10001" max="10240" width="9.88671875" style="1"/>
    <col min="10241" max="10241" width="19.33203125" style="1" customWidth="1"/>
    <col min="10242" max="10242" width="15.44140625" style="1" customWidth="1"/>
    <col min="10243" max="10243" width="10.109375" style="1" customWidth="1"/>
    <col min="10244" max="10245" width="10.44140625" style="1" customWidth="1"/>
    <col min="10246" max="10246" width="11.44140625" style="1" customWidth="1"/>
    <col min="10247" max="10247" width="11.6640625" style="1" customWidth="1"/>
    <col min="10248" max="10248" width="10.109375" style="1" customWidth="1"/>
    <col min="10249" max="10249" width="9.6640625" style="1" customWidth="1"/>
    <col min="10250" max="10250" width="13.44140625" style="1" customWidth="1"/>
    <col min="10251" max="10251" width="13.88671875" style="1" customWidth="1"/>
    <col min="10252" max="10252" width="10.109375" style="1" customWidth="1"/>
    <col min="10253" max="10254" width="9" style="1" customWidth="1"/>
    <col min="10255" max="10255" width="15" style="1" customWidth="1"/>
    <col min="10256" max="10256" width="16.6640625" style="1" customWidth="1"/>
    <col min="10257" max="10496" width="9.88671875" style="1"/>
    <col min="10497" max="10497" width="19.33203125" style="1" customWidth="1"/>
    <col min="10498" max="10498" width="15.44140625" style="1" customWidth="1"/>
    <col min="10499" max="10499" width="10.109375" style="1" customWidth="1"/>
    <col min="10500" max="10501" width="10.44140625" style="1" customWidth="1"/>
    <col min="10502" max="10502" width="11.44140625" style="1" customWidth="1"/>
    <col min="10503" max="10503" width="11.6640625" style="1" customWidth="1"/>
    <col min="10504" max="10504" width="10.109375" style="1" customWidth="1"/>
    <col min="10505" max="10505" width="9.6640625" style="1" customWidth="1"/>
    <col min="10506" max="10506" width="13.44140625" style="1" customWidth="1"/>
    <col min="10507" max="10507" width="13.88671875" style="1" customWidth="1"/>
    <col min="10508" max="10508" width="10.109375" style="1" customWidth="1"/>
    <col min="10509" max="10510" width="9" style="1" customWidth="1"/>
    <col min="10511" max="10511" width="15" style="1" customWidth="1"/>
    <col min="10512" max="10512" width="16.6640625" style="1" customWidth="1"/>
    <col min="10513" max="10752" width="9.88671875" style="1"/>
    <col min="10753" max="10753" width="19.33203125" style="1" customWidth="1"/>
    <col min="10754" max="10754" width="15.44140625" style="1" customWidth="1"/>
    <col min="10755" max="10755" width="10.109375" style="1" customWidth="1"/>
    <col min="10756" max="10757" width="10.44140625" style="1" customWidth="1"/>
    <col min="10758" max="10758" width="11.44140625" style="1" customWidth="1"/>
    <col min="10759" max="10759" width="11.6640625" style="1" customWidth="1"/>
    <col min="10760" max="10760" width="10.109375" style="1" customWidth="1"/>
    <col min="10761" max="10761" width="9.6640625" style="1" customWidth="1"/>
    <col min="10762" max="10762" width="13.44140625" style="1" customWidth="1"/>
    <col min="10763" max="10763" width="13.88671875" style="1" customWidth="1"/>
    <col min="10764" max="10764" width="10.109375" style="1" customWidth="1"/>
    <col min="10765" max="10766" width="9" style="1" customWidth="1"/>
    <col min="10767" max="10767" width="15" style="1" customWidth="1"/>
    <col min="10768" max="10768" width="16.6640625" style="1" customWidth="1"/>
    <col min="10769" max="11008" width="9.88671875" style="1"/>
    <col min="11009" max="11009" width="19.33203125" style="1" customWidth="1"/>
    <col min="11010" max="11010" width="15.44140625" style="1" customWidth="1"/>
    <col min="11011" max="11011" width="10.109375" style="1" customWidth="1"/>
    <col min="11012" max="11013" width="10.44140625" style="1" customWidth="1"/>
    <col min="11014" max="11014" width="11.44140625" style="1" customWidth="1"/>
    <col min="11015" max="11015" width="11.6640625" style="1" customWidth="1"/>
    <col min="11016" max="11016" width="10.109375" style="1" customWidth="1"/>
    <col min="11017" max="11017" width="9.6640625" style="1" customWidth="1"/>
    <col min="11018" max="11018" width="13.44140625" style="1" customWidth="1"/>
    <col min="11019" max="11019" width="13.88671875" style="1" customWidth="1"/>
    <col min="11020" max="11020" width="10.109375" style="1" customWidth="1"/>
    <col min="11021" max="11022" width="9" style="1" customWidth="1"/>
    <col min="11023" max="11023" width="15" style="1" customWidth="1"/>
    <col min="11024" max="11024" width="16.6640625" style="1" customWidth="1"/>
    <col min="11025" max="11264" width="9.88671875" style="1"/>
    <col min="11265" max="11265" width="19.33203125" style="1" customWidth="1"/>
    <col min="11266" max="11266" width="15.44140625" style="1" customWidth="1"/>
    <col min="11267" max="11267" width="10.109375" style="1" customWidth="1"/>
    <col min="11268" max="11269" width="10.44140625" style="1" customWidth="1"/>
    <col min="11270" max="11270" width="11.44140625" style="1" customWidth="1"/>
    <col min="11271" max="11271" width="11.6640625" style="1" customWidth="1"/>
    <col min="11272" max="11272" width="10.109375" style="1" customWidth="1"/>
    <col min="11273" max="11273" width="9.6640625" style="1" customWidth="1"/>
    <col min="11274" max="11274" width="13.44140625" style="1" customWidth="1"/>
    <col min="11275" max="11275" width="13.88671875" style="1" customWidth="1"/>
    <col min="11276" max="11276" width="10.109375" style="1" customWidth="1"/>
    <col min="11277" max="11278" width="9" style="1" customWidth="1"/>
    <col min="11279" max="11279" width="15" style="1" customWidth="1"/>
    <col min="11280" max="11280" width="16.6640625" style="1" customWidth="1"/>
    <col min="11281" max="11520" width="9.88671875" style="1"/>
    <col min="11521" max="11521" width="19.33203125" style="1" customWidth="1"/>
    <col min="11522" max="11522" width="15.44140625" style="1" customWidth="1"/>
    <col min="11523" max="11523" width="10.109375" style="1" customWidth="1"/>
    <col min="11524" max="11525" width="10.44140625" style="1" customWidth="1"/>
    <col min="11526" max="11526" width="11.44140625" style="1" customWidth="1"/>
    <col min="11527" max="11527" width="11.6640625" style="1" customWidth="1"/>
    <col min="11528" max="11528" width="10.109375" style="1" customWidth="1"/>
    <col min="11529" max="11529" width="9.6640625" style="1" customWidth="1"/>
    <col min="11530" max="11530" width="13.44140625" style="1" customWidth="1"/>
    <col min="11531" max="11531" width="13.88671875" style="1" customWidth="1"/>
    <col min="11532" max="11532" width="10.109375" style="1" customWidth="1"/>
    <col min="11533" max="11534" width="9" style="1" customWidth="1"/>
    <col min="11535" max="11535" width="15" style="1" customWidth="1"/>
    <col min="11536" max="11536" width="16.6640625" style="1" customWidth="1"/>
    <col min="11537" max="11776" width="9.88671875" style="1"/>
    <col min="11777" max="11777" width="19.33203125" style="1" customWidth="1"/>
    <col min="11778" max="11778" width="15.44140625" style="1" customWidth="1"/>
    <col min="11779" max="11779" width="10.109375" style="1" customWidth="1"/>
    <col min="11780" max="11781" width="10.44140625" style="1" customWidth="1"/>
    <col min="11782" max="11782" width="11.44140625" style="1" customWidth="1"/>
    <col min="11783" max="11783" width="11.6640625" style="1" customWidth="1"/>
    <col min="11784" max="11784" width="10.109375" style="1" customWidth="1"/>
    <col min="11785" max="11785" width="9.6640625" style="1" customWidth="1"/>
    <col min="11786" max="11786" width="13.44140625" style="1" customWidth="1"/>
    <col min="11787" max="11787" width="13.88671875" style="1" customWidth="1"/>
    <col min="11788" max="11788" width="10.109375" style="1" customWidth="1"/>
    <col min="11789" max="11790" width="9" style="1" customWidth="1"/>
    <col min="11791" max="11791" width="15" style="1" customWidth="1"/>
    <col min="11792" max="11792" width="16.6640625" style="1" customWidth="1"/>
    <col min="11793" max="12032" width="9.88671875" style="1"/>
    <col min="12033" max="12033" width="19.33203125" style="1" customWidth="1"/>
    <col min="12034" max="12034" width="15.44140625" style="1" customWidth="1"/>
    <col min="12035" max="12035" width="10.109375" style="1" customWidth="1"/>
    <col min="12036" max="12037" width="10.44140625" style="1" customWidth="1"/>
    <col min="12038" max="12038" width="11.44140625" style="1" customWidth="1"/>
    <col min="12039" max="12039" width="11.6640625" style="1" customWidth="1"/>
    <col min="12040" max="12040" width="10.109375" style="1" customWidth="1"/>
    <col min="12041" max="12041" width="9.6640625" style="1" customWidth="1"/>
    <col min="12042" max="12042" width="13.44140625" style="1" customWidth="1"/>
    <col min="12043" max="12043" width="13.88671875" style="1" customWidth="1"/>
    <col min="12044" max="12044" width="10.109375" style="1" customWidth="1"/>
    <col min="12045" max="12046" width="9" style="1" customWidth="1"/>
    <col min="12047" max="12047" width="15" style="1" customWidth="1"/>
    <col min="12048" max="12048" width="16.6640625" style="1" customWidth="1"/>
    <col min="12049" max="12288" width="9.88671875" style="1"/>
    <col min="12289" max="12289" width="19.33203125" style="1" customWidth="1"/>
    <col min="12290" max="12290" width="15.44140625" style="1" customWidth="1"/>
    <col min="12291" max="12291" width="10.109375" style="1" customWidth="1"/>
    <col min="12292" max="12293" width="10.44140625" style="1" customWidth="1"/>
    <col min="12294" max="12294" width="11.44140625" style="1" customWidth="1"/>
    <col min="12295" max="12295" width="11.6640625" style="1" customWidth="1"/>
    <col min="12296" max="12296" width="10.109375" style="1" customWidth="1"/>
    <col min="12297" max="12297" width="9.6640625" style="1" customWidth="1"/>
    <col min="12298" max="12298" width="13.44140625" style="1" customWidth="1"/>
    <col min="12299" max="12299" width="13.88671875" style="1" customWidth="1"/>
    <col min="12300" max="12300" width="10.109375" style="1" customWidth="1"/>
    <col min="12301" max="12302" width="9" style="1" customWidth="1"/>
    <col min="12303" max="12303" width="15" style="1" customWidth="1"/>
    <col min="12304" max="12304" width="16.6640625" style="1" customWidth="1"/>
    <col min="12305" max="12544" width="9.88671875" style="1"/>
    <col min="12545" max="12545" width="19.33203125" style="1" customWidth="1"/>
    <col min="12546" max="12546" width="15.44140625" style="1" customWidth="1"/>
    <col min="12547" max="12547" width="10.109375" style="1" customWidth="1"/>
    <col min="12548" max="12549" width="10.44140625" style="1" customWidth="1"/>
    <col min="12550" max="12550" width="11.44140625" style="1" customWidth="1"/>
    <col min="12551" max="12551" width="11.6640625" style="1" customWidth="1"/>
    <col min="12552" max="12552" width="10.109375" style="1" customWidth="1"/>
    <col min="12553" max="12553" width="9.6640625" style="1" customWidth="1"/>
    <col min="12554" max="12554" width="13.44140625" style="1" customWidth="1"/>
    <col min="12555" max="12555" width="13.88671875" style="1" customWidth="1"/>
    <col min="12556" max="12556" width="10.109375" style="1" customWidth="1"/>
    <col min="12557" max="12558" width="9" style="1" customWidth="1"/>
    <col min="12559" max="12559" width="15" style="1" customWidth="1"/>
    <col min="12560" max="12560" width="16.6640625" style="1" customWidth="1"/>
    <col min="12561" max="12800" width="9.88671875" style="1"/>
    <col min="12801" max="12801" width="19.33203125" style="1" customWidth="1"/>
    <col min="12802" max="12802" width="15.44140625" style="1" customWidth="1"/>
    <col min="12803" max="12803" width="10.109375" style="1" customWidth="1"/>
    <col min="12804" max="12805" width="10.44140625" style="1" customWidth="1"/>
    <col min="12806" max="12806" width="11.44140625" style="1" customWidth="1"/>
    <col min="12807" max="12807" width="11.6640625" style="1" customWidth="1"/>
    <col min="12808" max="12808" width="10.109375" style="1" customWidth="1"/>
    <col min="12809" max="12809" width="9.6640625" style="1" customWidth="1"/>
    <col min="12810" max="12810" width="13.44140625" style="1" customWidth="1"/>
    <col min="12811" max="12811" width="13.88671875" style="1" customWidth="1"/>
    <col min="12812" max="12812" width="10.109375" style="1" customWidth="1"/>
    <col min="12813" max="12814" width="9" style="1" customWidth="1"/>
    <col min="12815" max="12815" width="15" style="1" customWidth="1"/>
    <col min="12816" max="12816" width="16.6640625" style="1" customWidth="1"/>
    <col min="12817" max="13056" width="9.88671875" style="1"/>
    <col min="13057" max="13057" width="19.33203125" style="1" customWidth="1"/>
    <col min="13058" max="13058" width="15.44140625" style="1" customWidth="1"/>
    <col min="13059" max="13059" width="10.109375" style="1" customWidth="1"/>
    <col min="13060" max="13061" width="10.44140625" style="1" customWidth="1"/>
    <col min="13062" max="13062" width="11.44140625" style="1" customWidth="1"/>
    <col min="13063" max="13063" width="11.6640625" style="1" customWidth="1"/>
    <col min="13064" max="13064" width="10.109375" style="1" customWidth="1"/>
    <col min="13065" max="13065" width="9.6640625" style="1" customWidth="1"/>
    <col min="13066" max="13066" width="13.44140625" style="1" customWidth="1"/>
    <col min="13067" max="13067" width="13.88671875" style="1" customWidth="1"/>
    <col min="13068" max="13068" width="10.109375" style="1" customWidth="1"/>
    <col min="13069" max="13070" width="9" style="1" customWidth="1"/>
    <col min="13071" max="13071" width="15" style="1" customWidth="1"/>
    <col min="13072" max="13072" width="16.6640625" style="1" customWidth="1"/>
    <col min="13073" max="13312" width="9.88671875" style="1"/>
    <col min="13313" max="13313" width="19.33203125" style="1" customWidth="1"/>
    <col min="13314" max="13314" width="15.44140625" style="1" customWidth="1"/>
    <col min="13315" max="13315" width="10.109375" style="1" customWidth="1"/>
    <col min="13316" max="13317" width="10.44140625" style="1" customWidth="1"/>
    <col min="13318" max="13318" width="11.44140625" style="1" customWidth="1"/>
    <col min="13319" max="13319" width="11.6640625" style="1" customWidth="1"/>
    <col min="13320" max="13320" width="10.109375" style="1" customWidth="1"/>
    <col min="13321" max="13321" width="9.6640625" style="1" customWidth="1"/>
    <col min="13322" max="13322" width="13.44140625" style="1" customWidth="1"/>
    <col min="13323" max="13323" width="13.88671875" style="1" customWidth="1"/>
    <col min="13324" max="13324" width="10.109375" style="1" customWidth="1"/>
    <col min="13325" max="13326" width="9" style="1" customWidth="1"/>
    <col min="13327" max="13327" width="15" style="1" customWidth="1"/>
    <col min="13328" max="13328" width="16.6640625" style="1" customWidth="1"/>
    <col min="13329" max="13568" width="9.88671875" style="1"/>
    <col min="13569" max="13569" width="19.33203125" style="1" customWidth="1"/>
    <col min="13570" max="13570" width="15.44140625" style="1" customWidth="1"/>
    <col min="13571" max="13571" width="10.109375" style="1" customWidth="1"/>
    <col min="13572" max="13573" width="10.44140625" style="1" customWidth="1"/>
    <col min="13574" max="13574" width="11.44140625" style="1" customWidth="1"/>
    <col min="13575" max="13575" width="11.6640625" style="1" customWidth="1"/>
    <col min="13576" max="13576" width="10.109375" style="1" customWidth="1"/>
    <col min="13577" max="13577" width="9.6640625" style="1" customWidth="1"/>
    <col min="13578" max="13578" width="13.44140625" style="1" customWidth="1"/>
    <col min="13579" max="13579" width="13.88671875" style="1" customWidth="1"/>
    <col min="13580" max="13580" width="10.109375" style="1" customWidth="1"/>
    <col min="13581" max="13582" width="9" style="1" customWidth="1"/>
    <col min="13583" max="13583" width="15" style="1" customWidth="1"/>
    <col min="13584" max="13584" width="16.6640625" style="1" customWidth="1"/>
    <col min="13585" max="13824" width="9.88671875" style="1"/>
    <col min="13825" max="13825" width="19.33203125" style="1" customWidth="1"/>
    <col min="13826" max="13826" width="15.44140625" style="1" customWidth="1"/>
    <col min="13827" max="13827" width="10.109375" style="1" customWidth="1"/>
    <col min="13828" max="13829" width="10.44140625" style="1" customWidth="1"/>
    <col min="13830" max="13830" width="11.44140625" style="1" customWidth="1"/>
    <col min="13831" max="13831" width="11.6640625" style="1" customWidth="1"/>
    <col min="13832" max="13832" width="10.109375" style="1" customWidth="1"/>
    <col min="13833" max="13833" width="9.6640625" style="1" customWidth="1"/>
    <col min="13834" max="13834" width="13.44140625" style="1" customWidth="1"/>
    <col min="13835" max="13835" width="13.88671875" style="1" customWidth="1"/>
    <col min="13836" max="13836" width="10.109375" style="1" customWidth="1"/>
    <col min="13837" max="13838" width="9" style="1" customWidth="1"/>
    <col min="13839" max="13839" width="15" style="1" customWidth="1"/>
    <col min="13840" max="13840" width="16.6640625" style="1" customWidth="1"/>
    <col min="13841" max="14080" width="9.88671875" style="1"/>
    <col min="14081" max="14081" width="19.33203125" style="1" customWidth="1"/>
    <col min="14082" max="14082" width="15.44140625" style="1" customWidth="1"/>
    <col min="14083" max="14083" width="10.109375" style="1" customWidth="1"/>
    <col min="14084" max="14085" width="10.44140625" style="1" customWidth="1"/>
    <col min="14086" max="14086" width="11.44140625" style="1" customWidth="1"/>
    <col min="14087" max="14087" width="11.6640625" style="1" customWidth="1"/>
    <col min="14088" max="14088" width="10.109375" style="1" customWidth="1"/>
    <col min="14089" max="14089" width="9.6640625" style="1" customWidth="1"/>
    <col min="14090" max="14090" width="13.44140625" style="1" customWidth="1"/>
    <col min="14091" max="14091" width="13.88671875" style="1" customWidth="1"/>
    <col min="14092" max="14092" width="10.109375" style="1" customWidth="1"/>
    <col min="14093" max="14094" width="9" style="1" customWidth="1"/>
    <col min="14095" max="14095" width="15" style="1" customWidth="1"/>
    <col min="14096" max="14096" width="16.6640625" style="1" customWidth="1"/>
    <col min="14097" max="14336" width="9.88671875" style="1"/>
    <col min="14337" max="14337" width="19.33203125" style="1" customWidth="1"/>
    <col min="14338" max="14338" width="15.44140625" style="1" customWidth="1"/>
    <col min="14339" max="14339" width="10.109375" style="1" customWidth="1"/>
    <col min="14340" max="14341" width="10.44140625" style="1" customWidth="1"/>
    <col min="14342" max="14342" width="11.44140625" style="1" customWidth="1"/>
    <col min="14343" max="14343" width="11.6640625" style="1" customWidth="1"/>
    <col min="14344" max="14344" width="10.109375" style="1" customWidth="1"/>
    <col min="14345" max="14345" width="9.6640625" style="1" customWidth="1"/>
    <col min="14346" max="14346" width="13.44140625" style="1" customWidth="1"/>
    <col min="14347" max="14347" width="13.88671875" style="1" customWidth="1"/>
    <col min="14348" max="14348" width="10.109375" style="1" customWidth="1"/>
    <col min="14349" max="14350" width="9" style="1" customWidth="1"/>
    <col min="14351" max="14351" width="15" style="1" customWidth="1"/>
    <col min="14352" max="14352" width="16.6640625" style="1" customWidth="1"/>
    <col min="14353" max="14592" width="9.88671875" style="1"/>
    <col min="14593" max="14593" width="19.33203125" style="1" customWidth="1"/>
    <col min="14594" max="14594" width="15.44140625" style="1" customWidth="1"/>
    <col min="14595" max="14595" width="10.109375" style="1" customWidth="1"/>
    <col min="14596" max="14597" width="10.44140625" style="1" customWidth="1"/>
    <col min="14598" max="14598" width="11.44140625" style="1" customWidth="1"/>
    <col min="14599" max="14599" width="11.6640625" style="1" customWidth="1"/>
    <col min="14600" max="14600" width="10.109375" style="1" customWidth="1"/>
    <col min="14601" max="14601" width="9.6640625" style="1" customWidth="1"/>
    <col min="14602" max="14602" width="13.44140625" style="1" customWidth="1"/>
    <col min="14603" max="14603" width="13.88671875" style="1" customWidth="1"/>
    <col min="14604" max="14604" width="10.109375" style="1" customWidth="1"/>
    <col min="14605" max="14606" width="9" style="1" customWidth="1"/>
    <col min="14607" max="14607" width="15" style="1" customWidth="1"/>
    <col min="14608" max="14608" width="16.6640625" style="1" customWidth="1"/>
    <col min="14609" max="14848" width="9.88671875" style="1"/>
    <col min="14849" max="14849" width="19.33203125" style="1" customWidth="1"/>
    <col min="14850" max="14850" width="15.44140625" style="1" customWidth="1"/>
    <col min="14851" max="14851" width="10.109375" style="1" customWidth="1"/>
    <col min="14852" max="14853" width="10.44140625" style="1" customWidth="1"/>
    <col min="14854" max="14854" width="11.44140625" style="1" customWidth="1"/>
    <col min="14855" max="14855" width="11.6640625" style="1" customWidth="1"/>
    <col min="14856" max="14856" width="10.109375" style="1" customWidth="1"/>
    <col min="14857" max="14857" width="9.6640625" style="1" customWidth="1"/>
    <col min="14858" max="14858" width="13.44140625" style="1" customWidth="1"/>
    <col min="14859" max="14859" width="13.88671875" style="1" customWidth="1"/>
    <col min="14860" max="14860" width="10.109375" style="1" customWidth="1"/>
    <col min="14861" max="14862" width="9" style="1" customWidth="1"/>
    <col min="14863" max="14863" width="15" style="1" customWidth="1"/>
    <col min="14864" max="14864" width="16.6640625" style="1" customWidth="1"/>
    <col min="14865" max="15104" width="9.88671875" style="1"/>
    <col min="15105" max="15105" width="19.33203125" style="1" customWidth="1"/>
    <col min="15106" max="15106" width="15.44140625" style="1" customWidth="1"/>
    <col min="15107" max="15107" width="10.109375" style="1" customWidth="1"/>
    <col min="15108" max="15109" width="10.44140625" style="1" customWidth="1"/>
    <col min="15110" max="15110" width="11.44140625" style="1" customWidth="1"/>
    <col min="15111" max="15111" width="11.6640625" style="1" customWidth="1"/>
    <col min="15112" max="15112" width="10.109375" style="1" customWidth="1"/>
    <col min="15113" max="15113" width="9.6640625" style="1" customWidth="1"/>
    <col min="15114" max="15114" width="13.44140625" style="1" customWidth="1"/>
    <col min="15115" max="15115" width="13.88671875" style="1" customWidth="1"/>
    <col min="15116" max="15116" width="10.109375" style="1" customWidth="1"/>
    <col min="15117" max="15118" width="9" style="1" customWidth="1"/>
    <col min="15119" max="15119" width="15" style="1" customWidth="1"/>
    <col min="15120" max="15120" width="16.6640625" style="1" customWidth="1"/>
    <col min="15121" max="15360" width="9.88671875" style="1"/>
    <col min="15361" max="15361" width="19.33203125" style="1" customWidth="1"/>
    <col min="15362" max="15362" width="15.44140625" style="1" customWidth="1"/>
    <col min="15363" max="15363" width="10.109375" style="1" customWidth="1"/>
    <col min="15364" max="15365" width="10.44140625" style="1" customWidth="1"/>
    <col min="15366" max="15366" width="11.44140625" style="1" customWidth="1"/>
    <col min="15367" max="15367" width="11.6640625" style="1" customWidth="1"/>
    <col min="15368" max="15368" width="10.109375" style="1" customWidth="1"/>
    <col min="15369" max="15369" width="9.6640625" style="1" customWidth="1"/>
    <col min="15370" max="15370" width="13.44140625" style="1" customWidth="1"/>
    <col min="15371" max="15371" width="13.88671875" style="1" customWidth="1"/>
    <col min="15372" max="15372" width="10.109375" style="1" customWidth="1"/>
    <col min="15373" max="15374" width="9" style="1" customWidth="1"/>
    <col min="15375" max="15375" width="15" style="1" customWidth="1"/>
    <col min="15376" max="15376" width="16.6640625" style="1" customWidth="1"/>
    <col min="15377" max="15616" width="9.88671875" style="1"/>
    <col min="15617" max="15617" width="19.33203125" style="1" customWidth="1"/>
    <col min="15618" max="15618" width="15.44140625" style="1" customWidth="1"/>
    <col min="15619" max="15619" width="10.109375" style="1" customWidth="1"/>
    <col min="15620" max="15621" width="10.44140625" style="1" customWidth="1"/>
    <col min="15622" max="15622" width="11.44140625" style="1" customWidth="1"/>
    <col min="15623" max="15623" width="11.6640625" style="1" customWidth="1"/>
    <col min="15624" max="15624" width="10.109375" style="1" customWidth="1"/>
    <col min="15625" max="15625" width="9.6640625" style="1" customWidth="1"/>
    <col min="15626" max="15626" width="13.44140625" style="1" customWidth="1"/>
    <col min="15627" max="15627" width="13.88671875" style="1" customWidth="1"/>
    <col min="15628" max="15628" width="10.109375" style="1" customWidth="1"/>
    <col min="15629" max="15630" width="9" style="1" customWidth="1"/>
    <col min="15631" max="15631" width="15" style="1" customWidth="1"/>
    <col min="15632" max="15632" width="16.6640625" style="1" customWidth="1"/>
    <col min="15633" max="15872" width="9.88671875" style="1"/>
    <col min="15873" max="15873" width="19.33203125" style="1" customWidth="1"/>
    <col min="15874" max="15874" width="15.44140625" style="1" customWidth="1"/>
    <col min="15875" max="15875" width="10.109375" style="1" customWidth="1"/>
    <col min="15876" max="15877" width="10.44140625" style="1" customWidth="1"/>
    <col min="15878" max="15878" width="11.44140625" style="1" customWidth="1"/>
    <col min="15879" max="15879" width="11.6640625" style="1" customWidth="1"/>
    <col min="15880" max="15880" width="10.109375" style="1" customWidth="1"/>
    <col min="15881" max="15881" width="9.6640625" style="1" customWidth="1"/>
    <col min="15882" max="15882" width="13.44140625" style="1" customWidth="1"/>
    <col min="15883" max="15883" width="13.88671875" style="1" customWidth="1"/>
    <col min="15884" max="15884" width="10.109375" style="1" customWidth="1"/>
    <col min="15885" max="15886" width="9" style="1" customWidth="1"/>
    <col min="15887" max="15887" width="15" style="1" customWidth="1"/>
    <col min="15888" max="15888" width="16.6640625" style="1" customWidth="1"/>
    <col min="15889" max="16128" width="9.88671875" style="1"/>
    <col min="16129" max="16129" width="19.33203125" style="1" customWidth="1"/>
    <col min="16130" max="16130" width="15.44140625" style="1" customWidth="1"/>
    <col min="16131" max="16131" width="10.109375" style="1" customWidth="1"/>
    <col min="16132" max="16133" width="10.44140625" style="1" customWidth="1"/>
    <col min="16134" max="16134" width="11.44140625" style="1" customWidth="1"/>
    <col min="16135" max="16135" width="11.6640625" style="1" customWidth="1"/>
    <col min="16136" max="16136" width="10.109375" style="1" customWidth="1"/>
    <col min="16137" max="16137" width="9.6640625" style="1" customWidth="1"/>
    <col min="16138" max="16138" width="13.44140625" style="1" customWidth="1"/>
    <col min="16139" max="16139" width="13.88671875" style="1" customWidth="1"/>
    <col min="16140" max="16140" width="10.109375" style="1" customWidth="1"/>
    <col min="16141" max="16142" width="9" style="1" customWidth="1"/>
    <col min="16143" max="16143" width="15" style="1" customWidth="1"/>
    <col min="16144" max="16144" width="16.6640625" style="1" customWidth="1"/>
    <col min="16145" max="16384" width="9.88671875" style="1"/>
  </cols>
  <sheetData>
    <row r="1" spans="1:37" s="339" customFormat="1" ht="17.25" customHeight="1" x14ac:dyDescent="0.3">
      <c r="A1" s="582" t="s">
        <v>288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37" s="339" customFormat="1" ht="16.5" customHeight="1" x14ac:dyDescent="0.25">
      <c r="A2" s="340"/>
      <c r="B2" s="340"/>
      <c r="C2" s="341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37" s="339" customFormat="1" x14ac:dyDescent="0.25">
      <c r="A3" s="340"/>
      <c r="B3" s="340"/>
      <c r="C3" s="341" t="s">
        <v>82</v>
      </c>
      <c r="D3" s="342" t="s">
        <v>64</v>
      </c>
      <c r="E3" s="342" t="s">
        <v>83</v>
      </c>
      <c r="F3" s="342" t="s">
        <v>275</v>
      </c>
      <c r="G3" s="342" t="s">
        <v>274</v>
      </c>
      <c r="H3" s="342" t="s">
        <v>273</v>
      </c>
      <c r="I3" s="342"/>
      <c r="J3" s="343" t="s">
        <v>138</v>
      </c>
      <c r="K3" s="344"/>
      <c r="L3" s="345" t="s">
        <v>272</v>
      </c>
      <c r="M3" s="342"/>
      <c r="N3" s="345"/>
      <c r="O3" s="342" t="s">
        <v>286</v>
      </c>
      <c r="P3" s="346"/>
    </row>
    <row r="4" spans="1:37" s="351" customFormat="1" ht="12.75" customHeight="1" x14ac:dyDescent="0.25">
      <c r="A4" s="347" t="s">
        <v>251</v>
      </c>
      <c r="B4" s="348" t="s">
        <v>252</v>
      </c>
      <c r="C4" s="341" t="s">
        <v>7</v>
      </c>
      <c r="D4" s="342" t="s">
        <v>7</v>
      </c>
      <c r="E4" s="342" t="s">
        <v>7</v>
      </c>
      <c r="F4" s="342" t="s">
        <v>8</v>
      </c>
      <c r="G4" s="342" t="s">
        <v>8</v>
      </c>
      <c r="H4" s="342" t="s">
        <v>8</v>
      </c>
      <c r="I4" s="342" t="s">
        <v>9</v>
      </c>
      <c r="J4" s="343" t="s">
        <v>42</v>
      </c>
      <c r="K4" s="344" t="s">
        <v>131</v>
      </c>
      <c r="L4" s="345" t="s">
        <v>271</v>
      </c>
      <c r="M4" s="349" t="s">
        <v>11</v>
      </c>
      <c r="N4" s="342" t="s">
        <v>12</v>
      </c>
      <c r="O4" s="342" t="s">
        <v>61</v>
      </c>
      <c r="P4" s="350" t="s">
        <v>62</v>
      </c>
    </row>
    <row r="5" spans="1:37" s="351" customFormat="1" ht="10.95" customHeight="1" x14ac:dyDescent="0.25">
      <c r="A5" s="352"/>
      <c r="B5" s="353"/>
      <c r="C5" s="354"/>
      <c r="D5" s="353"/>
      <c r="E5" s="353"/>
      <c r="F5" s="353"/>
      <c r="G5" s="353"/>
      <c r="H5" s="353"/>
      <c r="I5" s="353"/>
      <c r="J5" s="355"/>
      <c r="K5" s="355"/>
      <c r="L5" s="355"/>
      <c r="M5" s="353"/>
      <c r="N5" s="353"/>
      <c r="O5" s="356"/>
      <c r="P5" s="357"/>
    </row>
    <row r="6" spans="1:37" s="351" customFormat="1" ht="18" customHeight="1" x14ac:dyDescent="0.25">
      <c r="A6" s="358" t="s">
        <v>13</v>
      </c>
      <c r="B6" s="352"/>
      <c r="C6" s="354"/>
      <c r="D6" s="353"/>
      <c r="E6" s="353"/>
      <c r="F6" s="353"/>
      <c r="G6" s="353"/>
      <c r="H6" s="353"/>
      <c r="I6" s="353"/>
      <c r="J6" s="355"/>
      <c r="K6" s="355"/>
      <c r="L6" s="355"/>
      <c r="M6" s="353"/>
      <c r="N6" s="353"/>
      <c r="O6" s="356"/>
      <c r="P6" s="357"/>
    </row>
    <row r="7" spans="1:37" s="351" customFormat="1" ht="11.25" customHeight="1" x14ac:dyDescent="0.25">
      <c r="A7" s="358"/>
      <c r="B7" s="359"/>
      <c r="C7" s="354"/>
      <c r="D7" s="353"/>
      <c r="E7" s="353"/>
      <c r="F7" s="353"/>
      <c r="G7" s="353"/>
      <c r="H7" s="353"/>
      <c r="I7" s="353"/>
      <c r="J7" s="355"/>
      <c r="K7" s="355"/>
      <c r="L7" s="355"/>
      <c r="M7" s="353"/>
      <c r="N7" s="353"/>
      <c r="O7" s="360"/>
      <c r="P7" s="357"/>
    </row>
    <row r="8" spans="1:37" s="351" customFormat="1" x14ac:dyDescent="0.25">
      <c r="A8" s="361">
        <v>0</v>
      </c>
      <c r="B8" s="362" t="s">
        <v>14</v>
      </c>
      <c r="C8" s="363">
        <v>283</v>
      </c>
      <c r="D8" s="364">
        <v>0</v>
      </c>
      <c r="E8" s="364">
        <v>60</v>
      </c>
      <c r="F8" s="364">
        <v>35868</v>
      </c>
      <c r="G8" s="364">
        <v>15516</v>
      </c>
      <c r="H8" s="364">
        <v>2</v>
      </c>
      <c r="I8" s="364">
        <v>210931</v>
      </c>
      <c r="J8" s="365">
        <v>262660</v>
      </c>
      <c r="K8" s="366">
        <v>342770.1</v>
      </c>
      <c r="L8" s="366">
        <v>0.76628620757761545</v>
      </c>
      <c r="M8" s="364">
        <v>10992</v>
      </c>
      <c r="N8" s="364">
        <v>3571</v>
      </c>
      <c r="O8" s="360">
        <v>819435</v>
      </c>
      <c r="P8" s="367">
        <v>-0.67946206837638123</v>
      </c>
      <c r="Q8" s="368" t="s">
        <v>45</v>
      </c>
      <c r="R8" s="369" t="s">
        <v>253</v>
      </c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</row>
    <row r="9" spans="1:37" s="351" customFormat="1" x14ac:dyDescent="0.25">
      <c r="A9" s="26"/>
      <c r="B9" s="25"/>
      <c r="C9" s="363"/>
      <c r="D9" s="364"/>
      <c r="E9" s="364"/>
      <c r="F9" s="364"/>
      <c r="G9" s="364"/>
      <c r="H9" s="364"/>
      <c r="I9" s="364"/>
      <c r="J9" s="365"/>
      <c r="K9" s="366"/>
      <c r="L9" s="366"/>
      <c r="M9" s="364"/>
      <c r="N9" s="364"/>
      <c r="O9" s="360"/>
      <c r="P9" s="370"/>
      <c r="Q9" s="368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</row>
    <row r="10" spans="1:37" s="351" customFormat="1" x14ac:dyDescent="0.25">
      <c r="A10" s="26" t="s">
        <v>284</v>
      </c>
      <c r="B10" s="25" t="s">
        <v>14</v>
      </c>
      <c r="C10" s="363">
        <v>62</v>
      </c>
      <c r="D10" s="364">
        <v>0</v>
      </c>
      <c r="E10" s="364">
        <v>20</v>
      </c>
      <c r="F10" s="364">
        <v>13167</v>
      </c>
      <c r="G10" s="364">
        <v>3828</v>
      </c>
      <c r="H10" s="364">
        <v>1</v>
      </c>
      <c r="I10" s="364">
        <v>100998</v>
      </c>
      <c r="J10" s="365">
        <v>118076</v>
      </c>
      <c r="K10" s="366">
        <v>196923</v>
      </c>
      <c r="L10" s="366">
        <v>0.59960492172067259</v>
      </c>
      <c r="M10" s="364">
        <v>4544</v>
      </c>
      <c r="N10" s="364">
        <v>1694</v>
      </c>
      <c r="O10" s="360" t="s">
        <v>72</v>
      </c>
      <c r="P10" s="367" t="s">
        <v>72</v>
      </c>
      <c r="Q10" s="368" t="s">
        <v>45</v>
      </c>
      <c r="R10" s="369" t="s">
        <v>253</v>
      </c>
    </row>
    <row r="11" spans="1:37" s="351" customFormat="1" x14ac:dyDescent="0.25">
      <c r="A11" s="26"/>
      <c r="B11" s="25"/>
      <c r="C11" s="363"/>
      <c r="D11" s="364"/>
      <c r="E11" s="364"/>
      <c r="F11" s="364"/>
      <c r="G11" s="364"/>
      <c r="H11" s="364"/>
      <c r="I11" s="364"/>
      <c r="J11" s="365"/>
      <c r="K11" s="366"/>
      <c r="L11" s="366"/>
      <c r="M11" s="364"/>
      <c r="N11" s="364"/>
      <c r="O11" s="360"/>
      <c r="P11" s="367"/>
      <c r="Q11" s="368"/>
      <c r="R11" s="369"/>
    </row>
    <row r="12" spans="1:37" s="351" customFormat="1" x14ac:dyDescent="0.25">
      <c r="A12" s="26">
        <v>1</v>
      </c>
      <c r="B12" s="371" t="s">
        <v>14</v>
      </c>
      <c r="C12" s="372">
        <v>26</v>
      </c>
      <c r="D12" s="373">
        <v>0</v>
      </c>
      <c r="E12" s="373">
        <v>8</v>
      </c>
      <c r="F12" s="373">
        <v>7963</v>
      </c>
      <c r="G12" s="373">
        <v>3100</v>
      </c>
      <c r="H12" s="373">
        <v>2</v>
      </c>
      <c r="I12" s="373">
        <v>43087</v>
      </c>
      <c r="J12" s="374">
        <v>54185</v>
      </c>
      <c r="K12" s="375">
        <v>137179.79999999999</v>
      </c>
      <c r="L12" s="375">
        <v>0.39499255721323406</v>
      </c>
      <c r="M12" s="373">
        <v>2349</v>
      </c>
      <c r="N12" s="373">
        <v>517</v>
      </c>
      <c r="O12" s="360">
        <v>103823</v>
      </c>
      <c r="P12" s="367">
        <v>-0.47810215462855055</v>
      </c>
      <c r="Q12" s="368" t="s">
        <v>45</v>
      </c>
      <c r="R12" s="351" t="s">
        <v>253</v>
      </c>
    </row>
    <row r="13" spans="1:37" s="351" customFormat="1" x14ac:dyDescent="0.25">
      <c r="A13" s="26">
        <v>1</v>
      </c>
      <c r="B13" s="25" t="s">
        <v>18</v>
      </c>
      <c r="C13" s="363">
        <v>8</v>
      </c>
      <c r="D13" s="364">
        <v>0</v>
      </c>
      <c r="E13" s="364">
        <v>3</v>
      </c>
      <c r="F13" s="364">
        <v>878</v>
      </c>
      <c r="G13" s="364">
        <v>268</v>
      </c>
      <c r="H13" s="364">
        <v>3</v>
      </c>
      <c r="I13" s="364">
        <v>5934</v>
      </c>
      <c r="J13" s="365">
        <v>7095</v>
      </c>
      <c r="K13" s="366">
        <v>7037.4000000000005</v>
      </c>
      <c r="L13" s="366">
        <v>1.0081848409924119</v>
      </c>
      <c r="M13" s="364">
        <v>559</v>
      </c>
      <c r="N13" s="364">
        <v>56</v>
      </c>
      <c r="O13" s="360">
        <v>5297</v>
      </c>
      <c r="P13" s="367">
        <v>0.33943741740607902</v>
      </c>
      <c r="Q13" s="368" t="s">
        <v>48</v>
      </c>
      <c r="R13" s="351" t="s">
        <v>253</v>
      </c>
    </row>
    <row r="14" spans="1:37" s="351" customFormat="1" x14ac:dyDescent="0.25">
      <c r="A14" s="376"/>
      <c r="B14" s="25" t="s">
        <v>16</v>
      </c>
      <c r="C14" s="363">
        <v>34</v>
      </c>
      <c r="D14" s="364">
        <v>0</v>
      </c>
      <c r="E14" s="364">
        <v>11</v>
      </c>
      <c r="F14" s="364">
        <v>8841</v>
      </c>
      <c r="G14" s="364">
        <v>3368</v>
      </c>
      <c r="H14" s="364">
        <v>5</v>
      </c>
      <c r="I14" s="364">
        <v>49021</v>
      </c>
      <c r="J14" s="365">
        <v>61280</v>
      </c>
      <c r="K14" s="366">
        <v>144217.19999999998</v>
      </c>
      <c r="L14" s="366">
        <v>0.42491464263624595</v>
      </c>
      <c r="M14" s="364">
        <v>2908</v>
      </c>
      <c r="N14" s="364">
        <v>573</v>
      </c>
      <c r="O14" s="360">
        <v>109120</v>
      </c>
      <c r="P14" s="367">
        <v>-0.43841642228739008</v>
      </c>
      <c r="Q14" s="368"/>
      <c r="R14" s="369"/>
    </row>
    <row r="15" spans="1:37" s="351" customFormat="1" x14ac:dyDescent="0.25">
      <c r="A15" s="376"/>
      <c r="B15" s="25"/>
      <c r="C15" s="363"/>
      <c r="D15" s="364"/>
      <c r="E15" s="364"/>
      <c r="F15" s="364"/>
      <c r="G15" s="364"/>
      <c r="H15" s="364"/>
      <c r="I15" s="364"/>
      <c r="J15" s="365"/>
      <c r="K15" s="366"/>
      <c r="L15" s="366"/>
      <c r="M15" s="364"/>
      <c r="N15" s="364"/>
      <c r="O15" s="360"/>
      <c r="P15" s="367"/>
      <c r="Q15" s="368"/>
      <c r="R15" s="369"/>
    </row>
    <row r="16" spans="1:37" s="351" customFormat="1" x14ac:dyDescent="0.25">
      <c r="A16" s="376">
        <v>3</v>
      </c>
      <c r="B16" s="25" t="s">
        <v>26</v>
      </c>
      <c r="C16" s="363">
        <v>8</v>
      </c>
      <c r="D16" s="364">
        <v>0</v>
      </c>
      <c r="E16" s="364">
        <v>12</v>
      </c>
      <c r="F16" s="364">
        <v>2504</v>
      </c>
      <c r="G16" s="364">
        <v>932</v>
      </c>
      <c r="H16" s="364">
        <v>0</v>
      </c>
      <c r="I16" s="364">
        <v>15772.282750861399</v>
      </c>
      <c r="J16" s="365">
        <v>19227</v>
      </c>
      <c r="K16" s="366">
        <v>78845.700000000012</v>
      </c>
      <c r="L16" s="366">
        <v>0.24385603780548587</v>
      </c>
      <c r="M16" s="364">
        <v>1041.0668377751213</v>
      </c>
      <c r="N16" s="364">
        <v>131.100256662682</v>
      </c>
      <c r="O16" s="360">
        <v>40690</v>
      </c>
      <c r="P16" s="367">
        <v>-0.52747603833865808</v>
      </c>
      <c r="Q16" s="368" t="s">
        <v>55</v>
      </c>
      <c r="R16" s="369" t="s">
        <v>253</v>
      </c>
    </row>
    <row r="17" spans="1:18" s="380" customFormat="1" x14ac:dyDescent="0.25">
      <c r="A17" s="377">
        <v>3</v>
      </c>
      <c r="B17" s="371" t="s">
        <v>14</v>
      </c>
      <c r="C17" s="372">
        <v>468</v>
      </c>
      <c r="D17" s="373">
        <v>0</v>
      </c>
      <c r="E17" s="373">
        <v>133</v>
      </c>
      <c r="F17" s="373">
        <v>68102</v>
      </c>
      <c r="G17" s="373">
        <v>21665</v>
      </c>
      <c r="H17" s="373">
        <v>3</v>
      </c>
      <c r="I17" s="373">
        <v>423685.89628014911</v>
      </c>
      <c r="J17" s="378">
        <v>514057</v>
      </c>
      <c r="K17" s="379">
        <v>499091.7</v>
      </c>
      <c r="L17" s="379">
        <v>1.0299850708797602</v>
      </c>
      <c r="M17" s="373">
        <v>17968.83932212925</v>
      </c>
      <c r="N17" s="373">
        <v>4900.7589831938676</v>
      </c>
      <c r="O17" s="360">
        <v>1000926</v>
      </c>
      <c r="P17" s="367">
        <v>-0.48641857639825525</v>
      </c>
      <c r="Q17" s="368" t="s">
        <v>45</v>
      </c>
      <c r="R17" s="380" t="s">
        <v>253</v>
      </c>
    </row>
    <row r="18" spans="1:18" s="351" customFormat="1" x14ac:dyDescent="0.25">
      <c r="A18" s="376">
        <v>3</v>
      </c>
      <c r="B18" s="25" t="s">
        <v>28</v>
      </c>
      <c r="C18" s="363">
        <v>16</v>
      </c>
      <c r="D18" s="364">
        <v>0</v>
      </c>
      <c r="E18" s="364">
        <v>5</v>
      </c>
      <c r="F18" s="364">
        <v>3102</v>
      </c>
      <c r="G18" s="364">
        <v>1076</v>
      </c>
      <c r="H18" s="364">
        <v>0</v>
      </c>
      <c r="I18" s="364">
        <v>20760.820968989519</v>
      </c>
      <c r="J18" s="365">
        <v>24960</v>
      </c>
      <c r="K18" s="366">
        <v>54017.399999999994</v>
      </c>
      <c r="L18" s="366">
        <v>0.46207333192637934</v>
      </c>
      <c r="M18" s="364">
        <v>1612.0938400956329</v>
      </c>
      <c r="N18" s="364">
        <v>136.1407601434498</v>
      </c>
      <c r="O18" s="360">
        <v>52052</v>
      </c>
      <c r="P18" s="367">
        <v>-0.52047952047952051</v>
      </c>
      <c r="Q18" s="368" t="s">
        <v>57</v>
      </c>
      <c r="R18" s="351" t="s">
        <v>253</v>
      </c>
    </row>
    <row r="19" spans="1:18" s="351" customFormat="1" x14ac:dyDescent="0.25">
      <c r="A19" s="26"/>
      <c r="B19" s="25" t="s">
        <v>16</v>
      </c>
      <c r="C19" s="363">
        <v>492</v>
      </c>
      <c r="D19" s="364">
        <v>0</v>
      </c>
      <c r="E19" s="364">
        <v>150</v>
      </c>
      <c r="F19" s="364">
        <v>73708</v>
      </c>
      <c r="G19" s="364">
        <v>23673</v>
      </c>
      <c r="H19" s="364">
        <v>3</v>
      </c>
      <c r="I19" s="364">
        <v>460219</v>
      </c>
      <c r="J19" s="365">
        <v>558244</v>
      </c>
      <c r="K19" s="366">
        <v>631954.80000000005</v>
      </c>
      <c r="L19" s="366">
        <v>0.88336064541324788</v>
      </c>
      <c r="M19" s="364">
        <v>20622.000000000004</v>
      </c>
      <c r="N19" s="364">
        <v>5167.9999999999991</v>
      </c>
      <c r="O19" s="360">
        <v>1093668</v>
      </c>
      <c r="P19" s="367">
        <v>-0.48956721783941748</v>
      </c>
      <c r="Q19" s="368"/>
      <c r="R19" s="369"/>
    </row>
    <row r="20" spans="1:18" s="351" customFormat="1" x14ac:dyDescent="0.25">
      <c r="A20" s="26"/>
      <c r="B20" s="25"/>
      <c r="C20" s="363"/>
      <c r="D20" s="364"/>
      <c r="E20" s="364"/>
      <c r="F20" s="364"/>
      <c r="G20" s="364"/>
      <c r="H20" s="364"/>
      <c r="I20" s="364"/>
      <c r="J20" s="365"/>
      <c r="K20" s="366"/>
      <c r="L20" s="366"/>
      <c r="M20" s="364"/>
      <c r="N20" s="364"/>
      <c r="O20" s="360"/>
      <c r="P20" s="367"/>
      <c r="Q20" s="368"/>
    </row>
    <row r="21" spans="1:18" s="351" customFormat="1" x14ac:dyDescent="0.25">
      <c r="A21" s="26">
        <v>7</v>
      </c>
      <c r="B21" s="25" t="s">
        <v>14</v>
      </c>
      <c r="C21" s="363">
        <v>3197</v>
      </c>
      <c r="D21" s="364">
        <v>0</v>
      </c>
      <c r="E21" s="364">
        <v>475</v>
      </c>
      <c r="F21" s="364">
        <v>67996</v>
      </c>
      <c r="G21" s="364">
        <v>22942</v>
      </c>
      <c r="H21" s="364">
        <v>6</v>
      </c>
      <c r="I21" s="364">
        <v>338007</v>
      </c>
      <c r="J21" s="365">
        <v>432623</v>
      </c>
      <c r="K21" s="366">
        <v>666900.80000000005</v>
      </c>
      <c r="L21" s="366">
        <v>0.64870667421601524</v>
      </c>
      <c r="M21" s="364">
        <v>18666</v>
      </c>
      <c r="N21" s="364">
        <v>6933</v>
      </c>
      <c r="O21" s="360">
        <v>810784</v>
      </c>
      <c r="P21" s="367">
        <v>-0.46641398942258361</v>
      </c>
      <c r="Q21" s="368" t="s">
        <v>45</v>
      </c>
      <c r="R21" s="369" t="s">
        <v>253</v>
      </c>
    </row>
    <row r="22" spans="1:18" s="351" customFormat="1" x14ac:dyDescent="0.25">
      <c r="A22" s="26"/>
      <c r="B22" s="25"/>
      <c r="C22" s="363"/>
      <c r="D22" s="364"/>
      <c r="E22" s="364"/>
      <c r="F22" s="364"/>
      <c r="G22" s="364"/>
      <c r="H22" s="364"/>
      <c r="I22" s="364"/>
      <c r="J22" s="365"/>
      <c r="K22" s="366"/>
      <c r="L22" s="366"/>
      <c r="M22" s="364"/>
      <c r="N22" s="364"/>
      <c r="O22" s="360"/>
      <c r="P22" s="367"/>
      <c r="Q22" s="368"/>
    </row>
    <row r="23" spans="1:18" s="351" customFormat="1" x14ac:dyDescent="0.25">
      <c r="A23" s="26">
        <v>8</v>
      </c>
      <c r="B23" s="25" t="s">
        <v>14</v>
      </c>
      <c r="C23" s="363">
        <v>95</v>
      </c>
      <c r="D23" s="364">
        <v>0</v>
      </c>
      <c r="E23" s="364">
        <v>48</v>
      </c>
      <c r="F23" s="364">
        <v>33969</v>
      </c>
      <c r="G23" s="364">
        <v>13331</v>
      </c>
      <c r="H23" s="364">
        <v>0</v>
      </c>
      <c r="I23" s="364">
        <v>176601</v>
      </c>
      <c r="J23" s="365">
        <v>224044</v>
      </c>
      <c r="K23" s="366">
        <v>328501.39999999997</v>
      </c>
      <c r="L23" s="366">
        <v>0.68201840235688505</v>
      </c>
      <c r="M23" s="364">
        <v>8906</v>
      </c>
      <c r="N23" s="364">
        <v>4077</v>
      </c>
      <c r="O23" s="360">
        <v>409039</v>
      </c>
      <c r="P23" s="367">
        <v>-0.4522673877063067</v>
      </c>
      <c r="Q23" s="368" t="s">
        <v>45</v>
      </c>
      <c r="R23" s="369" t="s">
        <v>253</v>
      </c>
    </row>
    <row r="24" spans="1:18" s="351" customFormat="1" x14ac:dyDescent="0.25">
      <c r="A24" s="26"/>
      <c r="B24" s="25"/>
      <c r="C24" s="363"/>
      <c r="D24" s="364"/>
      <c r="E24" s="364"/>
      <c r="F24" s="364"/>
      <c r="G24" s="364"/>
      <c r="H24" s="364"/>
      <c r="I24" s="364"/>
      <c r="J24" s="365"/>
      <c r="K24" s="366"/>
      <c r="L24" s="366"/>
      <c r="M24" s="364"/>
      <c r="N24" s="364"/>
      <c r="O24" s="360"/>
      <c r="P24" s="367"/>
      <c r="Q24" s="368"/>
    </row>
    <row r="25" spans="1:18" s="351" customFormat="1" x14ac:dyDescent="0.25">
      <c r="A25" s="26">
        <v>10</v>
      </c>
      <c r="B25" s="25" t="s">
        <v>14</v>
      </c>
      <c r="C25" s="363">
        <v>11</v>
      </c>
      <c r="D25" s="364">
        <v>0</v>
      </c>
      <c r="E25" s="364">
        <v>20</v>
      </c>
      <c r="F25" s="364">
        <v>10948</v>
      </c>
      <c r="G25" s="364">
        <v>4800</v>
      </c>
      <c r="H25" s="364">
        <v>4</v>
      </c>
      <c r="I25" s="364">
        <v>53586</v>
      </c>
      <c r="J25" s="365">
        <v>69369</v>
      </c>
      <c r="K25" s="366">
        <v>82908.5</v>
      </c>
      <c r="L25" s="366">
        <v>0.83669346327577998</v>
      </c>
      <c r="M25" s="364">
        <v>1946</v>
      </c>
      <c r="N25" s="364">
        <v>1307</v>
      </c>
      <c r="O25" s="360">
        <v>108238</v>
      </c>
      <c r="P25" s="367">
        <v>-0.35910678319998524</v>
      </c>
      <c r="Q25" s="368" t="s">
        <v>45</v>
      </c>
      <c r="R25" s="369" t="s">
        <v>253</v>
      </c>
    </row>
    <row r="26" spans="1:18" s="351" customFormat="1" x14ac:dyDescent="0.25">
      <c r="A26" s="26"/>
      <c r="B26" s="25"/>
      <c r="C26" s="363"/>
      <c r="D26" s="364"/>
      <c r="E26" s="364"/>
      <c r="F26" s="364"/>
      <c r="G26" s="364"/>
      <c r="H26" s="364"/>
      <c r="I26" s="364"/>
      <c r="J26" s="365"/>
      <c r="K26" s="366"/>
      <c r="L26" s="366"/>
      <c r="M26" s="364"/>
      <c r="N26" s="364"/>
      <c r="O26" s="360"/>
      <c r="P26" s="367"/>
      <c r="Q26" s="368"/>
    </row>
    <row r="27" spans="1:18" s="351" customFormat="1" x14ac:dyDescent="0.25">
      <c r="A27" s="26">
        <v>12</v>
      </c>
      <c r="B27" s="25" t="s">
        <v>14</v>
      </c>
      <c r="C27" s="363">
        <v>1164</v>
      </c>
      <c r="D27" s="364">
        <v>0</v>
      </c>
      <c r="E27" s="364">
        <v>25</v>
      </c>
      <c r="F27" s="364">
        <v>23702</v>
      </c>
      <c r="G27" s="364">
        <v>8028</v>
      </c>
      <c r="H27" s="364">
        <v>2</v>
      </c>
      <c r="I27" s="364">
        <v>76729</v>
      </c>
      <c r="J27" s="365">
        <v>109650</v>
      </c>
      <c r="K27" s="366">
        <v>221908.8</v>
      </c>
      <c r="L27" s="366">
        <v>0.49412190954121699</v>
      </c>
      <c r="M27" s="364">
        <v>3763</v>
      </c>
      <c r="N27" s="364">
        <v>1144</v>
      </c>
      <c r="O27" s="360">
        <v>238038</v>
      </c>
      <c r="P27" s="367">
        <v>-0.5393592619665768</v>
      </c>
      <c r="Q27" s="368" t="s">
        <v>45</v>
      </c>
      <c r="R27" s="369" t="s">
        <v>253</v>
      </c>
    </row>
    <row r="28" spans="1:18" s="351" customFormat="1" x14ac:dyDescent="0.25">
      <c r="A28" s="26"/>
      <c r="B28" s="25"/>
      <c r="C28" s="363"/>
      <c r="D28" s="364"/>
      <c r="E28" s="364"/>
      <c r="F28" s="364"/>
      <c r="G28" s="364"/>
      <c r="H28" s="364"/>
      <c r="I28" s="364"/>
      <c r="J28" s="365"/>
      <c r="K28" s="366"/>
      <c r="L28" s="366"/>
      <c r="M28" s="364"/>
      <c r="N28" s="364"/>
      <c r="O28" s="360"/>
      <c r="P28" s="367"/>
      <c r="Q28" s="368"/>
    </row>
    <row r="29" spans="1:18" s="351" customFormat="1" x14ac:dyDescent="0.25">
      <c r="A29" s="26">
        <v>13</v>
      </c>
      <c r="B29" s="25" t="s">
        <v>14</v>
      </c>
      <c r="C29" s="363">
        <v>1007</v>
      </c>
      <c r="D29" s="364">
        <v>0</v>
      </c>
      <c r="E29" s="364">
        <v>51</v>
      </c>
      <c r="F29" s="364">
        <v>20082</v>
      </c>
      <c r="G29" s="364">
        <v>10672</v>
      </c>
      <c r="H29" s="364">
        <v>0</v>
      </c>
      <c r="I29" s="364">
        <v>119004</v>
      </c>
      <c r="J29" s="365">
        <v>150816</v>
      </c>
      <c r="K29" s="366">
        <v>246189.60000000003</v>
      </c>
      <c r="L29" s="366">
        <v>0.61260101970188818</v>
      </c>
      <c r="M29" s="364">
        <v>5628</v>
      </c>
      <c r="N29" s="364">
        <v>1039</v>
      </c>
      <c r="O29" s="360">
        <v>259871</v>
      </c>
      <c r="P29" s="367">
        <v>-0.419650518911306</v>
      </c>
      <c r="Q29" s="368" t="s">
        <v>45</v>
      </c>
      <c r="R29" s="369" t="s">
        <v>253</v>
      </c>
    </row>
    <row r="30" spans="1:18" s="351" customFormat="1" x14ac:dyDescent="0.25">
      <c r="A30" s="26"/>
      <c r="B30" s="25"/>
      <c r="C30" s="363"/>
      <c r="D30" s="364"/>
      <c r="E30" s="364"/>
      <c r="F30" s="364"/>
      <c r="G30" s="364"/>
      <c r="H30" s="364"/>
      <c r="I30" s="364"/>
      <c r="J30" s="365"/>
      <c r="K30" s="366"/>
      <c r="L30" s="366"/>
      <c r="M30" s="364"/>
      <c r="N30" s="364"/>
      <c r="O30" s="360"/>
      <c r="P30" s="367"/>
      <c r="Q30" s="368"/>
    </row>
    <row r="31" spans="1:18" s="351" customFormat="1" x14ac:dyDescent="0.25">
      <c r="A31" s="26">
        <v>15</v>
      </c>
      <c r="B31" s="25" t="s">
        <v>14</v>
      </c>
      <c r="C31" s="363">
        <v>110</v>
      </c>
      <c r="D31" s="364">
        <v>0</v>
      </c>
      <c r="E31" s="364">
        <v>28</v>
      </c>
      <c r="F31" s="364">
        <v>12342</v>
      </c>
      <c r="G31" s="364">
        <v>4614</v>
      </c>
      <c r="H31" s="364">
        <v>2</v>
      </c>
      <c r="I31" s="364">
        <v>97072</v>
      </c>
      <c r="J31" s="365">
        <v>114168</v>
      </c>
      <c r="K31" s="366">
        <v>130870.7</v>
      </c>
      <c r="L31" s="366">
        <v>0.87237250201916861</v>
      </c>
      <c r="M31" s="364">
        <v>4875</v>
      </c>
      <c r="N31" s="364">
        <v>1862</v>
      </c>
      <c r="O31" s="360">
        <v>194049</v>
      </c>
      <c r="P31" s="367">
        <v>-0.41165375755608125</v>
      </c>
      <c r="Q31" s="368" t="s">
        <v>45</v>
      </c>
      <c r="R31" s="369" t="s">
        <v>253</v>
      </c>
    </row>
    <row r="32" spans="1:18" s="351" customFormat="1" x14ac:dyDescent="0.25">
      <c r="A32" s="26"/>
      <c r="B32" s="25"/>
      <c r="C32" s="363"/>
      <c r="D32" s="364"/>
      <c r="E32" s="364"/>
      <c r="F32" s="364"/>
      <c r="G32" s="364"/>
      <c r="H32" s="364"/>
      <c r="I32" s="364"/>
      <c r="J32" s="365"/>
      <c r="K32" s="366"/>
      <c r="L32" s="366"/>
      <c r="M32" s="364"/>
      <c r="N32" s="364"/>
      <c r="O32" s="360"/>
      <c r="P32" s="367"/>
      <c r="Q32" s="368"/>
    </row>
    <row r="33" spans="1:18" s="351" customFormat="1" x14ac:dyDescent="0.25">
      <c r="A33" s="26">
        <v>16</v>
      </c>
      <c r="B33" s="25" t="s">
        <v>14</v>
      </c>
      <c r="C33" s="363">
        <v>3032</v>
      </c>
      <c r="D33" s="364">
        <v>0</v>
      </c>
      <c r="E33" s="364">
        <v>250</v>
      </c>
      <c r="F33" s="364">
        <v>72904</v>
      </c>
      <c r="G33" s="364">
        <v>14298</v>
      </c>
      <c r="H33" s="364">
        <v>5</v>
      </c>
      <c r="I33" s="364">
        <v>371046</v>
      </c>
      <c r="J33" s="365">
        <v>461535</v>
      </c>
      <c r="K33" s="366">
        <v>560647.69999999995</v>
      </c>
      <c r="L33" s="366">
        <v>0.82321750361233992</v>
      </c>
      <c r="M33" s="364">
        <v>19404</v>
      </c>
      <c r="N33" s="364">
        <v>7200</v>
      </c>
      <c r="O33" s="360">
        <v>738633</v>
      </c>
      <c r="P33" s="367">
        <v>-0.37514976991279836</v>
      </c>
      <c r="Q33" s="368" t="s">
        <v>45</v>
      </c>
      <c r="R33" s="369" t="s">
        <v>253</v>
      </c>
    </row>
    <row r="34" spans="1:18" s="351" customFormat="1" x14ac:dyDescent="0.25">
      <c r="A34" s="26"/>
      <c r="B34" s="25"/>
      <c r="C34" s="363"/>
      <c r="D34" s="364"/>
      <c r="E34" s="364"/>
      <c r="F34" s="364"/>
      <c r="G34" s="364"/>
      <c r="H34" s="364"/>
      <c r="I34" s="364"/>
      <c r="J34" s="365"/>
      <c r="K34" s="366"/>
      <c r="L34" s="366"/>
      <c r="M34" s="364"/>
      <c r="N34" s="364"/>
      <c r="O34" s="360"/>
      <c r="P34" s="367"/>
      <c r="Q34" s="368"/>
      <c r="R34" s="369"/>
    </row>
    <row r="35" spans="1:18" s="351" customFormat="1" x14ac:dyDescent="0.25">
      <c r="A35" s="26">
        <v>17</v>
      </c>
      <c r="B35" s="25" t="s">
        <v>26</v>
      </c>
      <c r="C35" s="363">
        <v>19</v>
      </c>
      <c r="D35" s="364">
        <v>0</v>
      </c>
      <c r="E35" s="364">
        <v>6</v>
      </c>
      <c r="F35" s="364">
        <v>2408.343797995145</v>
      </c>
      <c r="G35" s="364">
        <v>484.0982279986128</v>
      </c>
      <c r="H35" s="364">
        <v>0</v>
      </c>
      <c r="I35" s="364">
        <v>12966.834937988209</v>
      </c>
      <c r="J35" s="365">
        <v>15884</v>
      </c>
      <c r="K35" s="366">
        <v>61057.3</v>
      </c>
      <c r="L35" s="366">
        <v>0.26014907308380814</v>
      </c>
      <c r="M35" s="364">
        <v>736.04911399930643</v>
      </c>
      <c r="N35" s="364">
        <v>157.02455699965321</v>
      </c>
      <c r="O35" s="360">
        <v>24004</v>
      </c>
      <c r="P35" s="367">
        <v>-0.33827695384102652</v>
      </c>
      <c r="Q35" s="368" t="s">
        <v>55</v>
      </c>
      <c r="R35" s="369" t="s">
        <v>253</v>
      </c>
    </row>
    <row r="36" spans="1:18" s="351" customFormat="1" x14ac:dyDescent="0.25">
      <c r="A36" s="26">
        <v>17</v>
      </c>
      <c r="B36" s="25" t="s">
        <v>27</v>
      </c>
      <c r="C36" s="363">
        <v>17</v>
      </c>
      <c r="D36" s="364">
        <v>0</v>
      </c>
      <c r="E36" s="364">
        <v>4</v>
      </c>
      <c r="F36" s="364">
        <v>1795.2136310339699</v>
      </c>
      <c r="G36" s="364">
        <v>483.0610374382772</v>
      </c>
      <c r="H36" s="364">
        <v>0</v>
      </c>
      <c r="I36" s="364">
        <v>10268.518818225355</v>
      </c>
      <c r="J36" s="365">
        <v>12568</v>
      </c>
      <c r="K36" s="366">
        <v>45812.4</v>
      </c>
      <c r="L36" s="366">
        <v>0.27433620591804836</v>
      </c>
      <c r="M36" s="364">
        <v>650.03051871913863</v>
      </c>
      <c r="N36" s="364">
        <v>108.0152593595693</v>
      </c>
      <c r="O36" s="360">
        <v>19774</v>
      </c>
      <c r="P36" s="367">
        <v>-0.3644179225245272</v>
      </c>
      <c r="Q36" s="368" t="s">
        <v>56</v>
      </c>
      <c r="R36" s="369" t="s">
        <v>253</v>
      </c>
    </row>
    <row r="37" spans="1:18" s="351" customFormat="1" x14ac:dyDescent="0.25">
      <c r="A37" s="26">
        <v>17</v>
      </c>
      <c r="B37" s="25" t="s">
        <v>14</v>
      </c>
      <c r="C37" s="363">
        <v>629</v>
      </c>
      <c r="D37" s="364">
        <v>0</v>
      </c>
      <c r="E37" s="364">
        <v>174</v>
      </c>
      <c r="F37" s="364">
        <v>75393.460654302849</v>
      </c>
      <c r="G37" s="364">
        <v>24005.560186943672</v>
      </c>
      <c r="H37" s="364">
        <v>3</v>
      </c>
      <c r="I37" s="364">
        <v>452234.26158902107</v>
      </c>
      <c r="J37" s="365">
        <v>552440</v>
      </c>
      <c r="K37" s="366">
        <v>597250.5</v>
      </c>
      <c r="L37" s="366">
        <v>0.92497201760400372</v>
      </c>
      <c r="M37" s="364">
        <v>20036.780093471829</v>
      </c>
      <c r="N37" s="364">
        <v>4777.8900467359172</v>
      </c>
      <c r="O37" s="360">
        <v>1119896</v>
      </c>
      <c r="P37" s="367">
        <v>-0.50670419396086785</v>
      </c>
      <c r="Q37" s="368" t="s">
        <v>45</v>
      </c>
      <c r="R37" s="369" t="s">
        <v>253</v>
      </c>
    </row>
    <row r="38" spans="1:18" s="380" customFormat="1" x14ac:dyDescent="0.25">
      <c r="A38" s="381">
        <v>17</v>
      </c>
      <c r="B38" s="371" t="s">
        <v>15</v>
      </c>
      <c r="C38" s="363">
        <v>58</v>
      </c>
      <c r="D38" s="364">
        <v>0</v>
      </c>
      <c r="E38" s="364">
        <v>17</v>
      </c>
      <c r="F38" s="364">
        <v>4826.6899080144667</v>
      </c>
      <c r="G38" s="364">
        <v>1651.1971165755619</v>
      </c>
      <c r="H38" s="364">
        <v>0</v>
      </c>
      <c r="I38" s="364">
        <v>30861.675490892281</v>
      </c>
      <c r="J38" s="365">
        <v>37415</v>
      </c>
      <c r="K38" s="366">
        <v>69706.3</v>
      </c>
      <c r="L38" s="366">
        <v>0.5367520582788069</v>
      </c>
      <c r="M38" s="364">
        <v>1787.0985582877811</v>
      </c>
      <c r="N38" s="364">
        <v>252.04927914389049</v>
      </c>
      <c r="O38" s="360">
        <v>59494</v>
      </c>
      <c r="P38" s="367">
        <v>-0.37111305341715128</v>
      </c>
      <c r="Q38" s="368" t="s">
        <v>46</v>
      </c>
      <c r="R38" s="380" t="s">
        <v>253</v>
      </c>
    </row>
    <row r="39" spans="1:18" s="351" customFormat="1" x14ac:dyDescent="0.25">
      <c r="A39" s="26">
        <v>17</v>
      </c>
      <c r="B39" s="25" t="s">
        <v>28</v>
      </c>
      <c r="C39" s="363">
        <v>24</v>
      </c>
      <c r="D39" s="364">
        <v>0</v>
      </c>
      <c r="E39" s="364">
        <v>5</v>
      </c>
      <c r="F39" s="364">
        <v>1844.292008653576</v>
      </c>
      <c r="G39" s="364">
        <v>412.08343104387893</v>
      </c>
      <c r="H39" s="364">
        <v>0</v>
      </c>
      <c r="I39" s="364">
        <v>12159.709163872971</v>
      </c>
      <c r="J39" s="365">
        <v>14445</v>
      </c>
      <c r="K39" s="366">
        <v>20950.800000000003</v>
      </c>
      <c r="L39" s="366">
        <v>0.68947247837791392</v>
      </c>
      <c r="M39" s="364">
        <v>597.04171552193952</v>
      </c>
      <c r="N39" s="364">
        <v>62.020857760969733</v>
      </c>
      <c r="O39" s="360">
        <v>13725</v>
      </c>
      <c r="P39" s="367">
        <v>5.2459016393442637E-2</v>
      </c>
      <c r="Q39" s="368" t="s">
        <v>57</v>
      </c>
      <c r="R39" s="351" t="s">
        <v>253</v>
      </c>
    </row>
    <row r="40" spans="1:18" s="351" customFormat="1" x14ac:dyDescent="0.25">
      <c r="A40" s="26"/>
      <c r="B40" s="25" t="s">
        <v>138</v>
      </c>
      <c r="C40" s="363">
        <v>747</v>
      </c>
      <c r="D40" s="364">
        <v>0</v>
      </c>
      <c r="E40" s="364">
        <v>206</v>
      </c>
      <c r="F40" s="364">
        <v>86268</v>
      </c>
      <c r="G40" s="364">
        <v>27036.000000000004</v>
      </c>
      <c r="H40" s="364">
        <v>3</v>
      </c>
      <c r="I40" s="364">
        <v>518490.99999999988</v>
      </c>
      <c r="J40" s="365">
        <v>632752</v>
      </c>
      <c r="K40" s="366">
        <v>794777.3</v>
      </c>
      <c r="L40" s="366">
        <v>0.79613748404741802</v>
      </c>
      <c r="M40" s="364">
        <v>23806.999999999993</v>
      </c>
      <c r="N40" s="364">
        <v>5357</v>
      </c>
      <c r="O40" s="360">
        <v>1236893</v>
      </c>
      <c r="P40" s="367">
        <v>-0.48843432697897071</v>
      </c>
      <c r="Q40" s="368"/>
      <c r="R40" s="369"/>
    </row>
    <row r="41" spans="1:18" s="351" customFormat="1" x14ac:dyDescent="0.25">
      <c r="A41" s="26"/>
      <c r="B41" s="25"/>
      <c r="C41" s="363"/>
      <c r="D41" s="364"/>
      <c r="E41" s="364"/>
      <c r="F41" s="364"/>
      <c r="G41" s="364"/>
      <c r="H41" s="364"/>
      <c r="I41" s="364"/>
      <c r="J41" s="365"/>
      <c r="K41" s="366"/>
      <c r="L41" s="366"/>
      <c r="M41" s="364"/>
      <c r="N41" s="364"/>
      <c r="O41" s="360"/>
      <c r="P41" s="367"/>
      <c r="Q41" s="368"/>
    </row>
    <row r="42" spans="1:18" s="351" customFormat="1" x14ac:dyDescent="0.25">
      <c r="A42" s="26">
        <v>19</v>
      </c>
      <c r="B42" s="25" t="s">
        <v>14</v>
      </c>
      <c r="C42" s="363">
        <v>7494</v>
      </c>
      <c r="D42" s="364">
        <v>0</v>
      </c>
      <c r="E42" s="364">
        <v>569</v>
      </c>
      <c r="F42" s="364">
        <v>84267</v>
      </c>
      <c r="G42" s="364">
        <v>37627</v>
      </c>
      <c r="H42" s="364">
        <v>11</v>
      </c>
      <c r="I42" s="364">
        <v>739173</v>
      </c>
      <c r="J42" s="365">
        <v>869141</v>
      </c>
      <c r="K42" s="366">
        <v>837392.7</v>
      </c>
      <c r="L42" s="366">
        <v>1.0379132753366491</v>
      </c>
      <c r="M42" s="364">
        <v>34539</v>
      </c>
      <c r="N42" s="364">
        <v>8337</v>
      </c>
      <c r="O42" s="360">
        <v>1482904</v>
      </c>
      <c r="P42" s="367">
        <v>-0.41389260532037142</v>
      </c>
      <c r="Q42" s="368" t="s">
        <v>45</v>
      </c>
      <c r="R42" s="369" t="s">
        <v>253</v>
      </c>
    </row>
    <row r="43" spans="1:18" s="351" customFormat="1" x14ac:dyDescent="0.25">
      <c r="A43" s="26"/>
      <c r="B43" s="25"/>
      <c r="C43" s="363"/>
      <c r="D43" s="364"/>
      <c r="E43" s="364"/>
      <c r="F43" s="364"/>
      <c r="G43" s="364"/>
      <c r="H43" s="364"/>
      <c r="I43" s="364"/>
      <c r="J43" s="365"/>
      <c r="K43" s="366"/>
      <c r="L43" s="366"/>
      <c r="M43" s="364"/>
      <c r="N43" s="364"/>
      <c r="O43" s="360"/>
      <c r="P43" s="367"/>
      <c r="Q43" s="368"/>
    </row>
    <row r="44" spans="1:18" s="351" customFormat="1" x14ac:dyDescent="0.25">
      <c r="A44" s="26">
        <v>27</v>
      </c>
      <c r="B44" s="25" t="s">
        <v>14</v>
      </c>
      <c r="C44" s="363">
        <v>158</v>
      </c>
      <c r="D44" s="364">
        <v>0</v>
      </c>
      <c r="E44" s="364">
        <v>54</v>
      </c>
      <c r="F44" s="364">
        <v>51799</v>
      </c>
      <c r="G44" s="364">
        <v>17237</v>
      </c>
      <c r="H44" s="364">
        <v>5</v>
      </c>
      <c r="I44" s="364">
        <v>385953</v>
      </c>
      <c r="J44" s="365">
        <v>455206</v>
      </c>
      <c r="K44" s="366">
        <v>460373.19999999995</v>
      </c>
      <c r="L44" s="366">
        <v>0.98877606255099137</v>
      </c>
      <c r="M44" s="364">
        <v>15538</v>
      </c>
      <c r="N44" s="364">
        <v>4305</v>
      </c>
      <c r="O44" s="360">
        <v>649138</v>
      </c>
      <c r="P44" s="367">
        <v>-0.2987531156703197</v>
      </c>
      <c r="Q44" s="368" t="s">
        <v>45</v>
      </c>
      <c r="R44" s="369" t="s">
        <v>253</v>
      </c>
    </row>
    <row r="45" spans="1:18" s="351" customFormat="1" x14ac:dyDescent="0.25">
      <c r="A45" s="26"/>
      <c r="B45" s="25"/>
      <c r="C45" s="363"/>
      <c r="D45" s="364"/>
      <c r="E45" s="364"/>
      <c r="F45" s="364"/>
      <c r="G45" s="364"/>
      <c r="H45" s="364"/>
      <c r="I45" s="364"/>
      <c r="J45" s="365"/>
      <c r="K45" s="366"/>
      <c r="L45" s="366"/>
      <c r="M45" s="364"/>
      <c r="N45" s="364"/>
      <c r="O45" s="360"/>
      <c r="P45" s="367"/>
      <c r="Q45" s="368"/>
    </row>
    <row r="46" spans="1:18" s="351" customFormat="1" x14ac:dyDescent="0.25">
      <c r="A46" s="26">
        <v>28</v>
      </c>
      <c r="B46" s="25" t="s">
        <v>14</v>
      </c>
      <c r="C46" s="363">
        <v>63</v>
      </c>
      <c r="D46" s="364">
        <v>0</v>
      </c>
      <c r="E46" s="364">
        <v>5</v>
      </c>
      <c r="F46" s="364">
        <v>6327</v>
      </c>
      <c r="G46" s="364">
        <v>1831</v>
      </c>
      <c r="H46" s="364">
        <v>0</v>
      </c>
      <c r="I46" s="364">
        <v>57757</v>
      </c>
      <c r="J46" s="365">
        <v>65983</v>
      </c>
      <c r="K46" s="366">
        <v>135476.4</v>
      </c>
      <c r="L46" s="366">
        <v>0.48704423796321722</v>
      </c>
      <c r="M46" s="364">
        <v>2818</v>
      </c>
      <c r="N46" s="364">
        <v>450</v>
      </c>
      <c r="O46" s="360">
        <v>137950</v>
      </c>
      <c r="P46" s="367">
        <v>-0.52168901776005794</v>
      </c>
      <c r="Q46" s="368" t="s">
        <v>45</v>
      </c>
      <c r="R46" s="369" t="s">
        <v>253</v>
      </c>
    </row>
    <row r="47" spans="1:18" s="351" customFormat="1" x14ac:dyDescent="0.25">
      <c r="A47" s="26"/>
      <c r="B47" s="25"/>
      <c r="C47" s="363"/>
      <c r="D47" s="364"/>
      <c r="E47" s="364"/>
      <c r="F47" s="364"/>
      <c r="G47" s="364"/>
      <c r="H47" s="364"/>
      <c r="I47" s="364"/>
      <c r="J47" s="365"/>
      <c r="K47" s="366"/>
      <c r="L47" s="366"/>
      <c r="M47" s="364"/>
      <c r="N47" s="364"/>
      <c r="O47" s="360"/>
      <c r="P47" s="367"/>
      <c r="Q47" s="368"/>
      <c r="R47" s="369"/>
    </row>
    <row r="48" spans="1:18" s="380" customFormat="1" x14ac:dyDescent="0.25">
      <c r="A48" s="381">
        <v>29</v>
      </c>
      <c r="B48" s="371" t="s">
        <v>14</v>
      </c>
      <c r="C48" s="372">
        <v>4360</v>
      </c>
      <c r="D48" s="373">
        <v>0</v>
      </c>
      <c r="E48" s="373">
        <v>466</v>
      </c>
      <c r="F48" s="373">
        <v>77993</v>
      </c>
      <c r="G48" s="373">
        <v>29501</v>
      </c>
      <c r="H48" s="373">
        <v>1</v>
      </c>
      <c r="I48" s="373">
        <v>505435</v>
      </c>
      <c r="J48" s="378">
        <v>617756</v>
      </c>
      <c r="K48" s="379">
        <v>710067.99999999988</v>
      </c>
      <c r="L48" s="379">
        <v>0.86999554972199855</v>
      </c>
      <c r="M48" s="373">
        <v>20519</v>
      </c>
      <c r="N48" s="373">
        <v>6127</v>
      </c>
      <c r="O48" s="360">
        <v>1537311</v>
      </c>
      <c r="P48" s="367">
        <v>-0.59815808252201408</v>
      </c>
      <c r="Q48" s="368" t="s">
        <v>45</v>
      </c>
      <c r="R48" s="380" t="s">
        <v>253</v>
      </c>
    </row>
    <row r="49" spans="1:37" s="351" customFormat="1" x14ac:dyDescent="0.25">
      <c r="A49" s="26">
        <v>29</v>
      </c>
      <c r="B49" s="25" t="s">
        <v>15</v>
      </c>
      <c r="C49" s="363">
        <v>408</v>
      </c>
      <c r="D49" s="364">
        <v>0</v>
      </c>
      <c r="E49" s="364">
        <v>44</v>
      </c>
      <c r="F49" s="364">
        <v>7349</v>
      </c>
      <c r="G49" s="364">
        <v>2926</v>
      </c>
      <c r="H49" s="364">
        <v>2</v>
      </c>
      <c r="I49" s="364">
        <v>56430</v>
      </c>
      <c r="J49" s="365">
        <v>67159</v>
      </c>
      <c r="K49" s="366">
        <v>114275.69999999998</v>
      </c>
      <c r="L49" s="366">
        <v>0.58769274657691895</v>
      </c>
      <c r="M49" s="364">
        <v>2740</v>
      </c>
      <c r="N49" s="364">
        <v>435</v>
      </c>
      <c r="O49" s="360">
        <v>83580</v>
      </c>
      <c r="P49" s="367">
        <v>-0.1964704474754726</v>
      </c>
      <c r="Q49" s="368" t="s">
        <v>46</v>
      </c>
      <c r="R49" s="351" t="s">
        <v>253</v>
      </c>
    </row>
    <row r="50" spans="1:37" s="351" customFormat="1" x14ac:dyDescent="0.25">
      <c r="A50" s="26"/>
      <c r="B50" s="25" t="s">
        <v>138</v>
      </c>
      <c r="C50" s="363">
        <v>4768</v>
      </c>
      <c r="D50" s="364">
        <v>0</v>
      </c>
      <c r="E50" s="364">
        <v>510</v>
      </c>
      <c r="F50" s="364">
        <v>85342</v>
      </c>
      <c r="G50" s="364">
        <v>32427</v>
      </c>
      <c r="H50" s="364">
        <v>3</v>
      </c>
      <c r="I50" s="364">
        <v>561865</v>
      </c>
      <c r="J50" s="365">
        <v>684915</v>
      </c>
      <c r="K50" s="366">
        <v>824343.69999999984</v>
      </c>
      <c r="L50" s="366">
        <v>0.83086096248445906</v>
      </c>
      <c r="M50" s="364">
        <v>23259</v>
      </c>
      <c r="N50" s="364">
        <v>6562</v>
      </c>
      <c r="O50" s="360">
        <v>1620891</v>
      </c>
      <c r="P50" s="367">
        <v>-0.57744536801055713</v>
      </c>
      <c r="Q50" s="368"/>
      <c r="R50" s="369"/>
    </row>
    <row r="51" spans="1:37" s="351" customFormat="1" x14ac:dyDescent="0.25">
      <c r="A51" s="26"/>
      <c r="B51" s="25"/>
      <c r="C51" s="363"/>
      <c r="D51" s="364"/>
      <c r="E51" s="364"/>
      <c r="F51" s="364"/>
      <c r="G51" s="364"/>
      <c r="H51" s="364"/>
      <c r="I51" s="364"/>
      <c r="J51" s="365"/>
      <c r="K51" s="366"/>
      <c r="L51" s="366"/>
      <c r="M51" s="364"/>
      <c r="N51" s="364"/>
      <c r="O51" s="360"/>
      <c r="P51" s="367"/>
      <c r="Q51" s="368"/>
      <c r="R51" s="369"/>
    </row>
    <row r="52" spans="1:37" s="351" customFormat="1" x14ac:dyDescent="0.25">
      <c r="A52" s="26">
        <v>30</v>
      </c>
      <c r="B52" s="25" t="s">
        <v>19</v>
      </c>
      <c r="C52" s="363">
        <v>18</v>
      </c>
      <c r="D52" s="364">
        <v>0</v>
      </c>
      <c r="E52" s="364">
        <v>6</v>
      </c>
      <c r="F52" s="364">
        <v>244</v>
      </c>
      <c r="G52" s="364">
        <v>44</v>
      </c>
      <c r="H52" s="364">
        <v>1</v>
      </c>
      <c r="I52" s="364">
        <v>127825.4837910248</v>
      </c>
      <c r="J52" s="365">
        <v>128138</v>
      </c>
      <c r="K52" s="366">
        <v>271246.30000000005</v>
      </c>
      <c r="L52" s="366">
        <v>0.47240460054201655</v>
      </c>
      <c r="M52" s="364">
        <v>8094.1759767805306</v>
      </c>
      <c r="N52" s="364">
        <v>1424.587988390266</v>
      </c>
      <c r="O52" s="360">
        <v>208732</v>
      </c>
      <c r="P52" s="367">
        <v>-0.38611233543491175</v>
      </c>
      <c r="Q52" s="368" t="s">
        <v>49</v>
      </c>
      <c r="R52" s="369" t="s">
        <v>253</v>
      </c>
    </row>
    <row r="53" spans="1:37" s="380" customFormat="1" x14ac:dyDescent="0.25">
      <c r="A53" s="381">
        <v>30</v>
      </c>
      <c r="B53" s="371" t="s">
        <v>14</v>
      </c>
      <c r="C53" s="372">
        <v>3</v>
      </c>
      <c r="D53" s="373">
        <v>0</v>
      </c>
      <c r="E53" s="373">
        <v>4</v>
      </c>
      <c r="F53" s="373">
        <v>126</v>
      </c>
      <c r="G53" s="373">
        <v>32</v>
      </c>
      <c r="H53" s="373">
        <v>0</v>
      </c>
      <c r="I53" s="373">
        <v>33751.410113864702</v>
      </c>
      <c r="J53" s="378">
        <v>33916</v>
      </c>
      <c r="K53" s="379">
        <v>121864.1</v>
      </c>
      <c r="L53" s="379">
        <v>0.27831001911145281</v>
      </c>
      <c r="M53" s="373">
        <v>1519.2789015405219</v>
      </c>
      <c r="N53" s="373">
        <v>194.13945077026122</v>
      </c>
      <c r="O53" s="360">
        <v>72026</v>
      </c>
      <c r="P53" s="367">
        <v>-0.52911448643545389</v>
      </c>
      <c r="Q53" s="368" t="s">
        <v>45</v>
      </c>
      <c r="R53" s="380" t="s">
        <v>253</v>
      </c>
    </row>
    <row r="54" spans="1:37" s="351" customFormat="1" x14ac:dyDescent="0.25">
      <c r="A54" s="26">
        <v>30</v>
      </c>
      <c r="B54" s="25" t="s">
        <v>18</v>
      </c>
      <c r="C54" s="363">
        <v>2</v>
      </c>
      <c r="D54" s="364">
        <v>0</v>
      </c>
      <c r="E54" s="364">
        <v>3</v>
      </c>
      <c r="F54" s="364">
        <v>140</v>
      </c>
      <c r="G54" s="364">
        <v>28</v>
      </c>
      <c r="H54" s="364">
        <v>0</v>
      </c>
      <c r="I54" s="364">
        <v>63161.90609511052</v>
      </c>
      <c r="J54" s="365">
        <v>63335</v>
      </c>
      <c r="K54" s="366">
        <v>115204.90000000001</v>
      </c>
      <c r="L54" s="366">
        <v>0.54975960223914078</v>
      </c>
      <c r="M54" s="364">
        <v>2997.5451216789461</v>
      </c>
      <c r="N54" s="364">
        <v>221.2725608394731</v>
      </c>
      <c r="O54" s="365">
        <v>110046</v>
      </c>
      <c r="P54" s="382">
        <v>-0.42446794976646129</v>
      </c>
      <c r="Q54" s="368" t="s">
        <v>48</v>
      </c>
      <c r="R54" s="351" t="s">
        <v>253</v>
      </c>
    </row>
    <row r="55" spans="1:37" s="385" customFormat="1" x14ac:dyDescent="0.25">
      <c r="A55" s="383"/>
      <c r="B55" s="384" t="s">
        <v>16</v>
      </c>
      <c r="C55" s="363">
        <v>23</v>
      </c>
      <c r="D55" s="364">
        <v>0</v>
      </c>
      <c r="E55" s="364">
        <v>13</v>
      </c>
      <c r="F55" s="364">
        <v>510</v>
      </c>
      <c r="G55" s="364">
        <v>104</v>
      </c>
      <c r="H55" s="364">
        <v>1</v>
      </c>
      <c r="I55" s="364">
        <v>224738.80000000002</v>
      </c>
      <c r="J55" s="365">
        <v>225389</v>
      </c>
      <c r="K55" s="366">
        <v>508315.30000000005</v>
      </c>
      <c r="L55" s="366">
        <v>0.44340392665733253</v>
      </c>
      <c r="M55" s="364">
        <v>12610.999999999998</v>
      </c>
      <c r="N55" s="364">
        <v>1840.0000000000002</v>
      </c>
      <c r="O55" s="360">
        <v>390804</v>
      </c>
      <c r="P55" s="367">
        <v>-0.42326844146938103</v>
      </c>
      <c r="Q55" s="368"/>
      <c r="R55" s="369"/>
    </row>
    <row r="56" spans="1:37" s="385" customFormat="1" x14ac:dyDescent="0.25">
      <c r="A56" s="383"/>
      <c r="B56" s="384"/>
      <c r="C56" s="363"/>
      <c r="D56" s="364"/>
      <c r="E56" s="364"/>
      <c r="F56" s="364"/>
      <c r="G56" s="364"/>
      <c r="H56" s="364"/>
      <c r="I56" s="364"/>
      <c r="J56" s="365"/>
      <c r="K56" s="366"/>
      <c r="L56" s="366"/>
      <c r="M56" s="364"/>
      <c r="N56" s="364"/>
      <c r="O56" s="360"/>
      <c r="P56" s="367"/>
      <c r="Q56" s="368"/>
      <c r="R56" s="369"/>
    </row>
    <row r="57" spans="1:37" s="385" customFormat="1" x14ac:dyDescent="0.25">
      <c r="A57" s="383">
        <v>32</v>
      </c>
      <c r="B57" s="384" t="s">
        <v>14</v>
      </c>
      <c r="C57" s="386">
        <v>377</v>
      </c>
      <c r="D57" s="387">
        <v>0</v>
      </c>
      <c r="E57" s="387">
        <v>24</v>
      </c>
      <c r="F57" s="387">
        <v>38453</v>
      </c>
      <c r="G57" s="387">
        <v>9491</v>
      </c>
      <c r="H57" s="387">
        <v>2</v>
      </c>
      <c r="I57" s="387">
        <v>169202</v>
      </c>
      <c r="J57" s="374">
        <v>217549</v>
      </c>
      <c r="K57" s="375">
        <v>270968.90000000002</v>
      </c>
      <c r="L57" s="375">
        <v>0.80285597350839888</v>
      </c>
      <c r="M57" s="387">
        <v>7181</v>
      </c>
      <c r="N57" s="387">
        <v>2601</v>
      </c>
      <c r="O57" s="360">
        <v>419545</v>
      </c>
      <c r="P57" s="367">
        <v>-0.4814644436234492</v>
      </c>
      <c r="Q57" s="368" t="s">
        <v>45</v>
      </c>
      <c r="R57" s="385" t="s">
        <v>253</v>
      </c>
    </row>
    <row r="58" spans="1:37" s="351" customFormat="1" x14ac:dyDescent="0.25">
      <c r="A58" s="26">
        <v>32</v>
      </c>
      <c r="B58" s="25" t="s">
        <v>18</v>
      </c>
      <c r="C58" s="363">
        <v>5</v>
      </c>
      <c r="D58" s="364">
        <v>0</v>
      </c>
      <c r="E58" s="364">
        <v>3</v>
      </c>
      <c r="F58" s="364">
        <v>1905</v>
      </c>
      <c r="G58" s="364">
        <v>326</v>
      </c>
      <c r="H58" s="364">
        <v>2</v>
      </c>
      <c r="I58" s="364">
        <v>8824</v>
      </c>
      <c r="J58" s="365">
        <v>11065</v>
      </c>
      <c r="K58" s="366">
        <v>14682.5</v>
      </c>
      <c r="L58" s="366">
        <v>0.75361825302230545</v>
      </c>
      <c r="M58" s="364">
        <v>451</v>
      </c>
      <c r="N58" s="364">
        <v>103</v>
      </c>
      <c r="O58" s="360">
        <v>17636</v>
      </c>
      <c r="P58" s="367">
        <v>-0.37259015649807214</v>
      </c>
      <c r="Q58" s="368" t="s">
        <v>48</v>
      </c>
      <c r="R58" s="351" t="s">
        <v>253</v>
      </c>
    </row>
    <row r="59" spans="1:37" s="351" customFormat="1" x14ac:dyDescent="0.25">
      <c r="A59" s="26"/>
      <c r="B59" s="25" t="s">
        <v>16</v>
      </c>
      <c r="C59" s="363">
        <v>382</v>
      </c>
      <c r="D59" s="364">
        <v>0</v>
      </c>
      <c r="E59" s="364">
        <v>27</v>
      </c>
      <c r="F59" s="364">
        <v>40358</v>
      </c>
      <c r="G59" s="364">
        <v>9817</v>
      </c>
      <c r="H59" s="364">
        <v>4</v>
      </c>
      <c r="I59" s="364">
        <v>178026</v>
      </c>
      <c r="J59" s="365">
        <v>228614</v>
      </c>
      <c r="K59" s="366">
        <v>285651.40000000002</v>
      </c>
      <c r="L59" s="366">
        <v>0.80032515156585959</v>
      </c>
      <c r="M59" s="364">
        <v>7632</v>
      </c>
      <c r="N59" s="364">
        <v>2704</v>
      </c>
      <c r="O59" s="360">
        <v>437181</v>
      </c>
      <c r="P59" s="367">
        <v>-0.47707242537987693</v>
      </c>
      <c r="Q59" s="368"/>
      <c r="R59" s="369"/>
    </row>
    <row r="60" spans="1:37" s="351" customFormat="1" x14ac:dyDescent="0.25">
      <c r="A60" s="26"/>
      <c r="B60" s="25"/>
      <c r="C60" s="363"/>
      <c r="D60" s="364"/>
      <c r="E60" s="364"/>
      <c r="F60" s="364"/>
      <c r="G60" s="364"/>
      <c r="H60" s="364"/>
      <c r="I60" s="364"/>
      <c r="J60" s="365"/>
      <c r="K60" s="366"/>
      <c r="L60" s="366"/>
      <c r="M60" s="364"/>
      <c r="N60" s="364"/>
      <c r="O60" s="360"/>
      <c r="P60" s="367"/>
      <c r="Q60" s="368"/>
    </row>
    <row r="61" spans="1:37" s="351" customFormat="1" x14ac:dyDescent="0.25">
      <c r="A61" s="26">
        <v>35</v>
      </c>
      <c r="B61" s="25" t="s">
        <v>14</v>
      </c>
      <c r="C61" s="363">
        <v>4569</v>
      </c>
      <c r="D61" s="364">
        <v>0</v>
      </c>
      <c r="E61" s="364">
        <v>412</v>
      </c>
      <c r="F61" s="364">
        <v>97959</v>
      </c>
      <c r="G61" s="364">
        <v>40370</v>
      </c>
      <c r="H61" s="364">
        <v>6</v>
      </c>
      <c r="I61" s="364">
        <v>454710</v>
      </c>
      <c r="J61" s="365">
        <v>598026</v>
      </c>
      <c r="K61" s="366">
        <v>677019</v>
      </c>
      <c r="L61" s="366">
        <v>0.8833223292108493</v>
      </c>
      <c r="M61" s="364">
        <v>24958</v>
      </c>
      <c r="N61" s="364">
        <v>6382</v>
      </c>
      <c r="O61" s="360">
        <v>1131003</v>
      </c>
      <c r="P61" s="367">
        <v>-0.47124278184938506</v>
      </c>
      <c r="Q61" s="368" t="s">
        <v>45</v>
      </c>
      <c r="R61" s="369" t="s">
        <v>253</v>
      </c>
    </row>
    <row r="62" spans="1:37" s="351" customFormat="1" x14ac:dyDescent="0.25">
      <c r="A62" s="26"/>
      <c r="B62" s="25"/>
      <c r="C62" s="363"/>
      <c r="D62" s="364"/>
      <c r="E62" s="364"/>
      <c r="F62" s="364"/>
      <c r="G62" s="364"/>
      <c r="H62" s="364"/>
      <c r="I62" s="364"/>
      <c r="J62" s="365"/>
      <c r="K62" s="366"/>
      <c r="L62" s="366"/>
      <c r="M62" s="364"/>
      <c r="N62" s="364"/>
      <c r="O62" s="360"/>
      <c r="P62" s="367"/>
      <c r="Q62" s="368"/>
    </row>
    <row r="63" spans="1:37" s="351" customFormat="1" x14ac:dyDescent="0.25">
      <c r="A63" s="26">
        <v>39</v>
      </c>
      <c r="B63" s="25" t="s">
        <v>14</v>
      </c>
      <c r="C63" s="363">
        <v>486</v>
      </c>
      <c r="D63" s="364">
        <v>0</v>
      </c>
      <c r="E63" s="364">
        <v>22</v>
      </c>
      <c r="F63" s="364">
        <v>3604</v>
      </c>
      <c r="G63" s="364">
        <v>1185</v>
      </c>
      <c r="H63" s="364">
        <v>1</v>
      </c>
      <c r="I63" s="364">
        <v>23835</v>
      </c>
      <c r="J63" s="365">
        <v>29133</v>
      </c>
      <c r="K63" s="366">
        <v>147497.70000000001</v>
      </c>
      <c r="L63" s="366">
        <v>0.19751494430082636</v>
      </c>
      <c r="M63" s="364">
        <v>919</v>
      </c>
      <c r="N63" s="364">
        <v>90</v>
      </c>
      <c r="O63" s="360">
        <v>48085</v>
      </c>
      <c r="P63" s="367">
        <v>-0.39413538525527714</v>
      </c>
      <c r="Q63" s="368" t="s">
        <v>45</v>
      </c>
      <c r="R63" s="369" t="s">
        <v>253</v>
      </c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</row>
    <row r="64" spans="1:37" s="388" customFormat="1" x14ac:dyDescent="0.25">
      <c r="A64" s="26"/>
      <c r="B64" s="25"/>
      <c r="C64" s="363"/>
      <c r="D64" s="364"/>
      <c r="E64" s="364"/>
      <c r="F64" s="364"/>
      <c r="G64" s="364"/>
      <c r="H64" s="364"/>
      <c r="I64" s="364"/>
      <c r="J64" s="365"/>
      <c r="K64" s="366"/>
      <c r="L64" s="366"/>
      <c r="M64" s="364"/>
      <c r="N64" s="364"/>
      <c r="O64" s="360"/>
      <c r="P64" s="367"/>
      <c r="Q64" s="368"/>
      <c r="R64" s="369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</row>
    <row r="65" spans="1:37" s="389" customFormat="1" x14ac:dyDescent="0.25">
      <c r="A65" s="381">
        <v>40</v>
      </c>
      <c r="B65" s="371" t="s">
        <v>19</v>
      </c>
      <c r="C65" s="372">
        <v>15</v>
      </c>
      <c r="D65" s="373">
        <v>0</v>
      </c>
      <c r="E65" s="373">
        <v>8</v>
      </c>
      <c r="F65" s="373">
        <v>2086</v>
      </c>
      <c r="G65" s="373">
        <v>146</v>
      </c>
      <c r="H65" s="373">
        <v>2</v>
      </c>
      <c r="I65" s="373">
        <v>295291</v>
      </c>
      <c r="J65" s="378">
        <v>297548</v>
      </c>
      <c r="K65" s="379">
        <v>360864.3</v>
      </c>
      <c r="L65" s="379">
        <v>0.82454263278467832</v>
      </c>
      <c r="M65" s="373">
        <v>19423</v>
      </c>
      <c r="N65" s="373">
        <v>3320</v>
      </c>
      <c r="O65" s="360">
        <v>302723</v>
      </c>
      <c r="P65" s="367">
        <v>-1.7094835873058822E-2</v>
      </c>
      <c r="Q65" s="368" t="s">
        <v>49</v>
      </c>
      <c r="R65" s="380" t="s">
        <v>253</v>
      </c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</row>
    <row r="66" spans="1:37" s="388" customFormat="1" x14ac:dyDescent="0.25">
      <c r="A66" s="26">
        <v>40</v>
      </c>
      <c r="B66" s="25" t="s">
        <v>18</v>
      </c>
      <c r="C66" s="363">
        <v>3</v>
      </c>
      <c r="D66" s="364">
        <v>0</v>
      </c>
      <c r="E66" s="364">
        <v>0</v>
      </c>
      <c r="F66" s="364">
        <v>58</v>
      </c>
      <c r="G66" s="364">
        <v>2</v>
      </c>
      <c r="H66" s="364">
        <v>1</v>
      </c>
      <c r="I66" s="364">
        <v>4964</v>
      </c>
      <c r="J66" s="365">
        <v>5028</v>
      </c>
      <c r="K66" s="366">
        <v>6873.3</v>
      </c>
      <c r="L66" s="366">
        <v>0.73152634105888004</v>
      </c>
      <c r="M66" s="364">
        <v>278</v>
      </c>
      <c r="N66" s="364">
        <v>31</v>
      </c>
      <c r="O66" s="360">
        <v>5434</v>
      </c>
      <c r="P66" s="367">
        <v>-7.471475892528523E-2</v>
      </c>
      <c r="Q66" s="368" t="s">
        <v>48</v>
      </c>
      <c r="R66" s="351" t="s">
        <v>253</v>
      </c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</row>
    <row r="67" spans="1:37" s="388" customFormat="1" x14ac:dyDescent="0.25">
      <c r="A67" s="26"/>
      <c r="B67" s="25" t="s">
        <v>16</v>
      </c>
      <c r="C67" s="363">
        <v>18</v>
      </c>
      <c r="D67" s="364">
        <v>0</v>
      </c>
      <c r="E67" s="364">
        <v>8</v>
      </c>
      <c r="F67" s="364">
        <v>2144</v>
      </c>
      <c r="G67" s="364">
        <v>148</v>
      </c>
      <c r="H67" s="364">
        <v>3</v>
      </c>
      <c r="I67" s="364">
        <v>300255</v>
      </c>
      <c r="J67" s="365">
        <v>302576</v>
      </c>
      <c r="K67" s="366">
        <v>367737.59999999998</v>
      </c>
      <c r="L67" s="366">
        <v>0.82280408639203606</v>
      </c>
      <c r="M67" s="364">
        <v>19701</v>
      </c>
      <c r="N67" s="364">
        <v>3351</v>
      </c>
      <c r="O67" s="360">
        <v>308157</v>
      </c>
      <c r="P67" s="367">
        <v>-1.8110898016270971E-2</v>
      </c>
      <c r="Q67" s="368"/>
      <c r="R67" s="369"/>
    </row>
    <row r="68" spans="1:37" s="388" customFormat="1" x14ac:dyDescent="0.25">
      <c r="A68" s="26"/>
      <c r="B68" s="25"/>
      <c r="C68" s="363"/>
      <c r="D68" s="364"/>
      <c r="E68" s="364"/>
      <c r="F68" s="364"/>
      <c r="G68" s="364"/>
      <c r="H68" s="364"/>
      <c r="I68" s="364"/>
      <c r="J68" s="365"/>
      <c r="K68" s="366"/>
      <c r="L68" s="366"/>
      <c r="M68" s="364"/>
      <c r="N68" s="364"/>
      <c r="O68" s="360"/>
      <c r="P68" s="367"/>
      <c r="Q68" s="368"/>
      <c r="R68" s="369"/>
    </row>
    <row r="69" spans="1:37" s="388" customFormat="1" x14ac:dyDescent="0.25">
      <c r="A69" s="26">
        <v>41</v>
      </c>
      <c r="B69" s="25" t="s">
        <v>26</v>
      </c>
      <c r="C69" s="363">
        <v>8</v>
      </c>
      <c r="D69" s="364">
        <v>0</v>
      </c>
      <c r="E69" s="364">
        <v>2</v>
      </c>
      <c r="F69" s="364">
        <v>1037</v>
      </c>
      <c r="G69" s="364">
        <v>339</v>
      </c>
      <c r="H69" s="364">
        <v>1</v>
      </c>
      <c r="I69" s="364">
        <v>8048.0333479472201</v>
      </c>
      <c r="J69" s="365">
        <v>9435</v>
      </c>
      <c r="K69" s="366">
        <v>9629.9</v>
      </c>
      <c r="L69" s="366">
        <v>0.9797609528655542</v>
      </c>
      <c r="M69" s="364">
        <v>480</v>
      </c>
      <c r="N69" s="364">
        <v>85</v>
      </c>
      <c r="O69" s="360">
        <v>27295</v>
      </c>
      <c r="P69" s="367">
        <v>-0.65433229529217807</v>
      </c>
      <c r="Q69" s="368" t="s">
        <v>55</v>
      </c>
      <c r="R69" s="369" t="s">
        <v>253</v>
      </c>
    </row>
    <row r="70" spans="1:37" s="389" customFormat="1" x14ac:dyDescent="0.25">
      <c r="A70" s="381">
        <v>41</v>
      </c>
      <c r="B70" s="371" t="s">
        <v>14</v>
      </c>
      <c r="C70" s="372">
        <v>441</v>
      </c>
      <c r="D70" s="373">
        <v>0</v>
      </c>
      <c r="E70" s="373">
        <v>200</v>
      </c>
      <c r="F70" s="373">
        <v>90007</v>
      </c>
      <c r="G70" s="373">
        <v>27252</v>
      </c>
      <c r="H70" s="373">
        <v>1</v>
      </c>
      <c r="I70" s="373">
        <v>540622.88250434888</v>
      </c>
      <c r="J70" s="378">
        <v>658524</v>
      </c>
      <c r="K70" s="379">
        <v>652205.29999999993</v>
      </c>
      <c r="L70" s="379">
        <v>1.0096882070722211</v>
      </c>
      <c r="M70" s="373">
        <v>23131</v>
      </c>
      <c r="N70" s="373">
        <v>5658</v>
      </c>
      <c r="O70" s="378">
        <v>1367616</v>
      </c>
      <c r="P70" s="367">
        <v>-0.51848764565492067</v>
      </c>
      <c r="Q70" s="368" t="s">
        <v>45</v>
      </c>
      <c r="R70" s="389" t="s">
        <v>253</v>
      </c>
    </row>
    <row r="71" spans="1:37" s="388" customFormat="1" x14ac:dyDescent="0.25">
      <c r="A71" s="26">
        <v>41</v>
      </c>
      <c r="B71" s="25" t="s">
        <v>15</v>
      </c>
      <c r="C71" s="363">
        <v>28</v>
      </c>
      <c r="D71" s="364">
        <v>0</v>
      </c>
      <c r="E71" s="364">
        <v>16</v>
      </c>
      <c r="F71" s="364">
        <v>3928</v>
      </c>
      <c r="G71" s="364">
        <v>1189</v>
      </c>
      <c r="H71" s="364">
        <v>0</v>
      </c>
      <c r="I71" s="364">
        <v>25248.084147703972</v>
      </c>
      <c r="J71" s="365">
        <v>30409</v>
      </c>
      <c r="K71" s="366">
        <v>71086.100000000006</v>
      </c>
      <c r="L71" s="366">
        <v>0.42777701969864712</v>
      </c>
      <c r="M71" s="364">
        <v>1237</v>
      </c>
      <c r="N71" s="364">
        <v>270</v>
      </c>
      <c r="O71" s="360">
        <v>55881</v>
      </c>
      <c r="P71" s="367">
        <v>-0.45582577262396884</v>
      </c>
      <c r="Q71" s="368" t="s">
        <v>46</v>
      </c>
      <c r="R71" s="388" t="s">
        <v>253</v>
      </c>
    </row>
    <row r="72" spans="1:37" s="388" customFormat="1" x14ac:dyDescent="0.25">
      <c r="A72" s="26"/>
      <c r="B72" s="25" t="s">
        <v>16</v>
      </c>
      <c r="C72" s="363">
        <v>477</v>
      </c>
      <c r="D72" s="364">
        <v>0</v>
      </c>
      <c r="E72" s="364">
        <v>218</v>
      </c>
      <c r="F72" s="364">
        <v>94972</v>
      </c>
      <c r="G72" s="364">
        <v>28780</v>
      </c>
      <c r="H72" s="364">
        <v>2</v>
      </c>
      <c r="I72" s="364">
        <v>573919</v>
      </c>
      <c r="J72" s="365">
        <v>698368</v>
      </c>
      <c r="K72" s="366">
        <v>732921.29999999993</v>
      </c>
      <c r="L72" s="366">
        <v>0.95285537478580584</v>
      </c>
      <c r="M72" s="364">
        <v>24848</v>
      </c>
      <c r="N72" s="364">
        <v>6013</v>
      </c>
      <c r="O72" s="360">
        <v>1450792</v>
      </c>
      <c r="P72" s="367">
        <v>-0.51862982426150683</v>
      </c>
      <c r="Q72" s="368"/>
      <c r="R72" s="369"/>
    </row>
    <row r="73" spans="1:37" s="388" customFormat="1" x14ac:dyDescent="0.25">
      <c r="A73" s="26"/>
      <c r="B73" s="25"/>
      <c r="C73" s="363"/>
      <c r="D73" s="364"/>
      <c r="E73" s="364"/>
      <c r="F73" s="364"/>
      <c r="G73" s="364"/>
      <c r="H73" s="364"/>
      <c r="I73" s="364"/>
      <c r="J73" s="365"/>
      <c r="K73" s="366"/>
      <c r="L73" s="366"/>
      <c r="M73" s="364"/>
      <c r="N73" s="364"/>
      <c r="O73" s="360"/>
      <c r="P73" s="367"/>
      <c r="Q73" s="368"/>
      <c r="R73" s="369"/>
    </row>
    <row r="74" spans="1:37" s="388" customFormat="1" x14ac:dyDescent="0.25">
      <c r="A74" s="26">
        <v>43</v>
      </c>
      <c r="B74" s="371" t="s">
        <v>17</v>
      </c>
      <c r="C74" s="372">
        <v>281</v>
      </c>
      <c r="D74" s="373">
        <v>0</v>
      </c>
      <c r="E74" s="373">
        <v>25</v>
      </c>
      <c r="F74" s="373">
        <v>7523</v>
      </c>
      <c r="G74" s="373">
        <v>2032</v>
      </c>
      <c r="H74" s="373">
        <v>0</v>
      </c>
      <c r="I74" s="373">
        <v>45470</v>
      </c>
      <c r="J74" s="374">
        <v>55331</v>
      </c>
      <c r="K74" s="375">
        <v>51076.700000000004</v>
      </c>
      <c r="L74" s="375">
        <v>1.0832923818492579</v>
      </c>
      <c r="M74" s="373">
        <v>1764</v>
      </c>
      <c r="N74" s="373">
        <v>458</v>
      </c>
      <c r="O74" s="378">
        <v>70812</v>
      </c>
      <c r="P74" s="367">
        <v>-0.21862113766028357</v>
      </c>
      <c r="Q74" s="368" t="s">
        <v>47</v>
      </c>
      <c r="R74" s="388" t="s">
        <v>253</v>
      </c>
    </row>
    <row r="75" spans="1:37" s="388" customFormat="1" x14ac:dyDescent="0.25">
      <c r="A75" s="26">
        <v>43</v>
      </c>
      <c r="B75" s="25" t="s">
        <v>14</v>
      </c>
      <c r="C75" s="363">
        <v>1078</v>
      </c>
      <c r="D75" s="364">
        <v>0</v>
      </c>
      <c r="E75" s="364">
        <v>77</v>
      </c>
      <c r="F75" s="364">
        <v>27069</v>
      </c>
      <c r="G75" s="364">
        <v>7785</v>
      </c>
      <c r="H75" s="364">
        <v>0</v>
      </c>
      <c r="I75" s="364">
        <v>170063</v>
      </c>
      <c r="J75" s="365">
        <v>206072</v>
      </c>
      <c r="K75" s="366">
        <v>257894.19999999998</v>
      </c>
      <c r="L75" s="366">
        <v>0.79905635721935586</v>
      </c>
      <c r="M75" s="364">
        <v>8225</v>
      </c>
      <c r="N75" s="364">
        <v>1313</v>
      </c>
      <c r="O75" s="360">
        <v>439786</v>
      </c>
      <c r="P75" s="367">
        <v>-0.53142664841536558</v>
      </c>
      <c r="Q75" s="368" t="s">
        <v>45</v>
      </c>
      <c r="R75" s="388" t="s">
        <v>253</v>
      </c>
    </row>
    <row r="76" spans="1:37" s="351" customFormat="1" x14ac:dyDescent="0.25">
      <c r="A76" s="26"/>
      <c r="B76" s="390" t="s">
        <v>16</v>
      </c>
      <c r="C76" s="363">
        <v>1359</v>
      </c>
      <c r="D76" s="364">
        <v>0</v>
      </c>
      <c r="E76" s="364">
        <v>102</v>
      </c>
      <c r="F76" s="364">
        <v>34592</v>
      </c>
      <c r="G76" s="364">
        <v>9817</v>
      </c>
      <c r="H76" s="364">
        <v>0</v>
      </c>
      <c r="I76" s="364">
        <v>215533</v>
      </c>
      <c r="J76" s="365">
        <v>261403</v>
      </c>
      <c r="K76" s="366">
        <v>308970.89999999997</v>
      </c>
      <c r="L76" s="366">
        <v>0.84604407729012676</v>
      </c>
      <c r="M76" s="364">
        <v>9989</v>
      </c>
      <c r="N76" s="364">
        <v>1771</v>
      </c>
      <c r="O76" s="360">
        <v>510598</v>
      </c>
      <c r="P76" s="367">
        <v>-0.48804538991535418</v>
      </c>
      <c r="Q76" s="368"/>
      <c r="R76" s="369"/>
    </row>
    <row r="77" spans="1:37" s="351" customFormat="1" x14ac:dyDescent="0.25">
      <c r="A77" s="26"/>
      <c r="B77" s="25"/>
      <c r="C77" s="363"/>
      <c r="D77" s="364"/>
      <c r="E77" s="364"/>
      <c r="F77" s="364"/>
      <c r="G77" s="364"/>
      <c r="H77" s="364"/>
      <c r="I77" s="364"/>
      <c r="J77" s="365"/>
      <c r="K77" s="366"/>
      <c r="L77" s="366"/>
      <c r="M77" s="364"/>
      <c r="N77" s="364"/>
      <c r="O77" s="360"/>
      <c r="P77" s="367"/>
      <c r="Q77" s="368"/>
      <c r="R77" s="369"/>
    </row>
    <row r="78" spans="1:37" s="380" customFormat="1" x14ac:dyDescent="0.25">
      <c r="A78" s="381">
        <v>44</v>
      </c>
      <c r="B78" s="371" t="s">
        <v>20</v>
      </c>
      <c r="C78" s="372">
        <v>4</v>
      </c>
      <c r="D78" s="373">
        <v>0</v>
      </c>
      <c r="E78" s="373">
        <v>2</v>
      </c>
      <c r="F78" s="373">
        <v>724</v>
      </c>
      <c r="G78" s="373">
        <v>295</v>
      </c>
      <c r="H78" s="373">
        <v>0</v>
      </c>
      <c r="I78" s="373">
        <v>2470</v>
      </c>
      <c r="J78" s="378">
        <v>3495</v>
      </c>
      <c r="K78" s="379">
        <v>68480.099999999991</v>
      </c>
      <c r="L78" s="379">
        <v>5.1036724537493382E-2</v>
      </c>
      <c r="M78" s="373">
        <v>230</v>
      </c>
      <c r="N78" s="373">
        <v>27</v>
      </c>
      <c r="O78" s="360">
        <v>8295</v>
      </c>
      <c r="P78" s="367">
        <v>-0.57866184448462932</v>
      </c>
      <c r="Q78" s="368" t="s">
        <v>247</v>
      </c>
      <c r="R78" s="380" t="s">
        <v>253</v>
      </c>
    </row>
    <row r="79" spans="1:37" s="351" customFormat="1" x14ac:dyDescent="0.25">
      <c r="A79" s="26">
        <v>44</v>
      </c>
      <c r="B79" s="25" t="s">
        <v>14</v>
      </c>
      <c r="C79" s="363">
        <v>361</v>
      </c>
      <c r="D79" s="364">
        <v>0</v>
      </c>
      <c r="E79" s="364">
        <v>91</v>
      </c>
      <c r="F79" s="364">
        <v>37212</v>
      </c>
      <c r="G79" s="364">
        <v>17830</v>
      </c>
      <c r="H79" s="364">
        <v>1</v>
      </c>
      <c r="I79" s="364">
        <v>175941</v>
      </c>
      <c r="J79" s="365">
        <v>231436</v>
      </c>
      <c r="K79" s="366">
        <v>306552</v>
      </c>
      <c r="L79" s="366">
        <v>0.75496489991910021</v>
      </c>
      <c r="M79" s="364">
        <v>8645</v>
      </c>
      <c r="N79" s="364">
        <v>2367</v>
      </c>
      <c r="O79" s="360">
        <v>414915</v>
      </c>
      <c r="P79" s="367">
        <v>-0.44220864514418612</v>
      </c>
      <c r="Q79" s="368" t="s">
        <v>45</v>
      </c>
      <c r="R79" s="351" t="s">
        <v>253</v>
      </c>
    </row>
    <row r="80" spans="1:37" s="351" customFormat="1" x14ac:dyDescent="0.25">
      <c r="A80" s="26"/>
      <c r="B80" s="25" t="s">
        <v>16</v>
      </c>
      <c r="C80" s="363">
        <v>365</v>
      </c>
      <c r="D80" s="364">
        <v>0</v>
      </c>
      <c r="E80" s="364">
        <v>93</v>
      </c>
      <c r="F80" s="364">
        <v>37936</v>
      </c>
      <c r="G80" s="364">
        <v>18125</v>
      </c>
      <c r="H80" s="364">
        <v>1</v>
      </c>
      <c r="I80" s="364">
        <v>178411</v>
      </c>
      <c r="J80" s="365">
        <v>234931</v>
      </c>
      <c r="K80" s="366">
        <v>375032.1</v>
      </c>
      <c r="L80" s="366">
        <v>0.6264290443404712</v>
      </c>
      <c r="M80" s="364">
        <v>8875</v>
      </c>
      <c r="N80" s="364">
        <v>2394</v>
      </c>
      <c r="O80" s="360">
        <v>423210</v>
      </c>
      <c r="P80" s="367">
        <v>-0.44488315493490227</v>
      </c>
      <c r="Q80" s="368"/>
      <c r="R80" s="369"/>
    </row>
    <row r="81" spans="1:18" s="351" customFormat="1" x14ac:dyDescent="0.25">
      <c r="A81" s="26"/>
      <c r="B81" s="25"/>
      <c r="C81" s="363"/>
      <c r="D81" s="364"/>
      <c r="E81" s="364"/>
      <c r="F81" s="364"/>
      <c r="G81" s="364"/>
      <c r="H81" s="364"/>
      <c r="I81" s="364"/>
      <c r="J81" s="365"/>
      <c r="K81" s="366"/>
      <c r="L81" s="366"/>
      <c r="M81" s="364"/>
      <c r="N81" s="364"/>
      <c r="O81" s="360"/>
      <c r="P81" s="367"/>
      <c r="Q81" s="368"/>
      <c r="R81" s="369"/>
    </row>
    <row r="82" spans="1:18" s="351" customFormat="1" x14ac:dyDescent="0.25">
      <c r="A82" s="26">
        <v>45</v>
      </c>
      <c r="B82" s="25" t="s">
        <v>19</v>
      </c>
      <c r="C82" s="363">
        <v>13</v>
      </c>
      <c r="D82" s="364">
        <v>0</v>
      </c>
      <c r="E82" s="364">
        <v>2</v>
      </c>
      <c r="F82" s="364">
        <v>1207</v>
      </c>
      <c r="G82" s="364">
        <v>111</v>
      </c>
      <c r="H82" s="364">
        <v>1</v>
      </c>
      <c r="I82" s="364">
        <v>118845</v>
      </c>
      <c r="J82" s="365">
        <v>120179</v>
      </c>
      <c r="K82" s="366">
        <v>268413</v>
      </c>
      <c r="L82" s="366">
        <v>0.44773911844806324</v>
      </c>
      <c r="M82" s="364">
        <v>6034</v>
      </c>
      <c r="N82" s="364">
        <v>890</v>
      </c>
      <c r="O82" s="360">
        <v>205901</v>
      </c>
      <c r="P82" s="367">
        <v>-0.41632629273291533</v>
      </c>
      <c r="Q82" s="368" t="s">
        <v>49</v>
      </c>
      <c r="R82" s="369" t="s">
        <v>253</v>
      </c>
    </row>
    <row r="83" spans="1:18" s="380" customFormat="1" x14ac:dyDescent="0.25">
      <c r="A83" s="381">
        <v>45</v>
      </c>
      <c r="B83" s="371" t="s">
        <v>14</v>
      </c>
      <c r="C83" s="372">
        <v>6</v>
      </c>
      <c r="D83" s="373">
        <v>0</v>
      </c>
      <c r="E83" s="373">
        <v>3</v>
      </c>
      <c r="F83" s="373">
        <v>1067</v>
      </c>
      <c r="G83" s="373">
        <v>301</v>
      </c>
      <c r="H83" s="373">
        <v>0</v>
      </c>
      <c r="I83" s="373">
        <v>115599</v>
      </c>
      <c r="J83" s="378">
        <v>116976</v>
      </c>
      <c r="K83" s="379">
        <v>189665.2</v>
      </c>
      <c r="L83" s="379">
        <v>0.61674993620337304</v>
      </c>
      <c r="M83" s="373">
        <v>5084</v>
      </c>
      <c r="N83" s="373">
        <v>1945</v>
      </c>
      <c r="O83" s="378">
        <v>257219</v>
      </c>
      <c r="P83" s="367">
        <v>-0.54522799637662844</v>
      </c>
      <c r="Q83" s="368" t="s">
        <v>45</v>
      </c>
      <c r="R83" s="380" t="s">
        <v>253</v>
      </c>
    </row>
    <row r="84" spans="1:18" s="351" customFormat="1" x14ac:dyDescent="0.25">
      <c r="A84" s="26">
        <v>45</v>
      </c>
      <c r="B84" s="25" t="s">
        <v>18</v>
      </c>
      <c r="C84" s="363">
        <v>3</v>
      </c>
      <c r="D84" s="364">
        <v>0</v>
      </c>
      <c r="E84" s="364">
        <v>2</v>
      </c>
      <c r="F84" s="364">
        <v>916</v>
      </c>
      <c r="G84" s="364">
        <v>89</v>
      </c>
      <c r="H84" s="364">
        <v>1</v>
      </c>
      <c r="I84" s="364">
        <v>101217</v>
      </c>
      <c r="J84" s="365">
        <v>102228</v>
      </c>
      <c r="K84" s="366">
        <v>133762.4</v>
      </c>
      <c r="L84" s="366">
        <v>0.76425064143585941</v>
      </c>
      <c r="M84" s="364">
        <v>4555</v>
      </c>
      <c r="N84" s="364">
        <v>615</v>
      </c>
      <c r="O84" s="360">
        <v>206941</v>
      </c>
      <c r="P84" s="367">
        <v>-0.50600412678009676</v>
      </c>
      <c r="Q84" s="368" t="s">
        <v>48</v>
      </c>
      <c r="R84" s="351" t="s">
        <v>253</v>
      </c>
    </row>
    <row r="85" spans="1:18" s="351" customFormat="1" x14ac:dyDescent="0.25">
      <c r="A85" s="26"/>
      <c r="B85" s="25" t="s">
        <v>16</v>
      </c>
      <c r="C85" s="363">
        <v>22</v>
      </c>
      <c r="D85" s="364">
        <v>0</v>
      </c>
      <c r="E85" s="364">
        <v>7</v>
      </c>
      <c r="F85" s="364">
        <v>3190</v>
      </c>
      <c r="G85" s="364">
        <v>501</v>
      </c>
      <c r="H85" s="364">
        <v>2</v>
      </c>
      <c r="I85" s="364">
        <v>335661</v>
      </c>
      <c r="J85" s="365">
        <v>339383</v>
      </c>
      <c r="K85" s="366">
        <v>591840.6</v>
      </c>
      <c r="L85" s="366">
        <v>0.57343649624577975</v>
      </c>
      <c r="M85" s="364">
        <v>15673</v>
      </c>
      <c r="N85" s="364">
        <v>3450</v>
      </c>
      <c r="O85" s="360">
        <v>670061</v>
      </c>
      <c r="P85" s="367">
        <v>-0.49350432274076539</v>
      </c>
      <c r="Q85" s="368"/>
      <c r="R85" s="369"/>
    </row>
    <row r="86" spans="1:18" s="351" customFormat="1" x14ac:dyDescent="0.25">
      <c r="A86" s="26"/>
      <c r="B86" s="25"/>
      <c r="C86" s="363"/>
      <c r="D86" s="364"/>
      <c r="E86" s="364"/>
      <c r="F86" s="364"/>
      <c r="G86" s="364"/>
      <c r="H86" s="364"/>
      <c r="I86" s="364"/>
      <c r="J86" s="365"/>
      <c r="K86" s="366"/>
      <c r="L86" s="366"/>
      <c r="M86" s="364"/>
      <c r="N86" s="364"/>
      <c r="O86" s="360"/>
      <c r="P86" s="367"/>
      <c r="Q86" s="368"/>
      <c r="R86" s="369"/>
    </row>
    <row r="87" spans="1:18" s="351" customFormat="1" x14ac:dyDescent="0.25">
      <c r="A87" s="26">
        <v>48</v>
      </c>
      <c r="B87" s="25" t="s">
        <v>14</v>
      </c>
      <c r="C87" s="372">
        <v>1</v>
      </c>
      <c r="D87" s="373">
        <v>0</v>
      </c>
      <c r="E87" s="373">
        <v>0</v>
      </c>
      <c r="F87" s="373">
        <v>151</v>
      </c>
      <c r="G87" s="373">
        <v>9</v>
      </c>
      <c r="H87" s="373">
        <v>0</v>
      </c>
      <c r="I87" s="373">
        <v>7263</v>
      </c>
      <c r="J87" s="374">
        <v>7424</v>
      </c>
      <c r="K87" s="375">
        <v>19868.7</v>
      </c>
      <c r="L87" s="375">
        <v>0.37365303215610479</v>
      </c>
      <c r="M87" s="373">
        <v>298</v>
      </c>
      <c r="N87" s="373">
        <v>37</v>
      </c>
      <c r="O87" s="360">
        <v>7749</v>
      </c>
      <c r="P87" s="367">
        <v>-4.1940895599432149E-2</v>
      </c>
      <c r="Q87" s="368" t="s">
        <v>45</v>
      </c>
      <c r="R87" s="351" t="s">
        <v>253</v>
      </c>
    </row>
    <row r="88" spans="1:18" s="351" customFormat="1" x14ac:dyDescent="0.25">
      <c r="A88" s="26">
        <v>48</v>
      </c>
      <c r="B88" s="25" t="s">
        <v>18</v>
      </c>
      <c r="C88" s="363">
        <v>6</v>
      </c>
      <c r="D88" s="364">
        <v>0</v>
      </c>
      <c r="E88" s="364">
        <v>0</v>
      </c>
      <c r="F88" s="364">
        <v>764</v>
      </c>
      <c r="G88" s="364">
        <v>51</v>
      </c>
      <c r="H88" s="364">
        <v>1</v>
      </c>
      <c r="I88" s="364">
        <v>40481</v>
      </c>
      <c r="J88" s="365">
        <v>41303</v>
      </c>
      <c r="K88" s="366">
        <v>175206.30000000002</v>
      </c>
      <c r="L88" s="366">
        <v>0.2357392399702522</v>
      </c>
      <c r="M88" s="364">
        <v>1330</v>
      </c>
      <c r="N88" s="364">
        <v>164</v>
      </c>
      <c r="O88" s="360">
        <v>142210</v>
      </c>
      <c r="P88" s="367">
        <v>-0.70956332184797133</v>
      </c>
      <c r="Q88" s="368" t="s">
        <v>48</v>
      </c>
      <c r="R88" s="351" t="s">
        <v>253</v>
      </c>
    </row>
    <row r="89" spans="1:18" s="351" customFormat="1" x14ac:dyDescent="0.25">
      <c r="A89" s="26"/>
      <c r="B89" s="25" t="s">
        <v>16</v>
      </c>
      <c r="C89" s="363">
        <v>7</v>
      </c>
      <c r="D89" s="364">
        <v>0</v>
      </c>
      <c r="E89" s="364">
        <v>0</v>
      </c>
      <c r="F89" s="364">
        <v>915</v>
      </c>
      <c r="G89" s="364">
        <v>60</v>
      </c>
      <c r="H89" s="364">
        <v>1</v>
      </c>
      <c r="I89" s="364">
        <v>47744</v>
      </c>
      <c r="J89" s="365">
        <v>48727</v>
      </c>
      <c r="K89" s="366">
        <v>195075.00000000003</v>
      </c>
      <c r="L89" s="366">
        <v>0.24978597975137765</v>
      </c>
      <c r="M89" s="364">
        <v>1628</v>
      </c>
      <c r="N89" s="364">
        <v>201</v>
      </c>
      <c r="O89" s="360">
        <v>149959</v>
      </c>
      <c r="P89" s="367">
        <v>-0.67506451763482023</v>
      </c>
      <c r="Q89" s="368"/>
      <c r="R89" s="369"/>
    </row>
    <row r="90" spans="1:18" s="351" customFormat="1" x14ac:dyDescent="0.25">
      <c r="A90" s="26"/>
      <c r="B90" s="25"/>
      <c r="C90" s="363"/>
      <c r="D90" s="364"/>
      <c r="E90" s="364"/>
      <c r="F90" s="364"/>
      <c r="G90" s="364"/>
      <c r="H90" s="364"/>
      <c r="I90" s="364"/>
      <c r="J90" s="365"/>
      <c r="K90" s="366"/>
      <c r="L90" s="366"/>
      <c r="M90" s="364"/>
      <c r="N90" s="364"/>
      <c r="O90" s="360"/>
      <c r="P90" s="367"/>
      <c r="Q90" s="368"/>
      <c r="R90" s="369"/>
    </row>
    <row r="91" spans="1:18" s="351" customFormat="1" x14ac:dyDescent="0.25">
      <c r="A91" s="26">
        <v>50</v>
      </c>
      <c r="B91" s="25" t="s">
        <v>17</v>
      </c>
      <c r="C91" s="363">
        <v>161</v>
      </c>
      <c r="D91" s="364">
        <v>0</v>
      </c>
      <c r="E91" s="364">
        <v>13</v>
      </c>
      <c r="F91" s="364">
        <v>5665</v>
      </c>
      <c r="G91" s="364">
        <v>1797</v>
      </c>
      <c r="H91" s="364">
        <v>0</v>
      </c>
      <c r="I91" s="364">
        <v>29900</v>
      </c>
      <c r="J91" s="365">
        <v>37537</v>
      </c>
      <c r="K91" s="366">
        <v>103697</v>
      </c>
      <c r="L91" s="366">
        <v>0.36198732846659015</v>
      </c>
      <c r="M91" s="364">
        <v>1528</v>
      </c>
      <c r="N91" s="364">
        <v>499</v>
      </c>
      <c r="O91" s="360">
        <v>36967</v>
      </c>
      <c r="P91" s="367">
        <v>1.5419157627072799E-2</v>
      </c>
      <c r="Q91" s="368" t="s">
        <v>47</v>
      </c>
      <c r="R91" s="369" t="s">
        <v>253</v>
      </c>
    </row>
    <row r="92" spans="1:18" s="380" customFormat="1" x14ac:dyDescent="0.25">
      <c r="A92" s="381">
        <v>50</v>
      </c>
      <c r="B92" s="371" t="s">
        <v>14</v>
      </c>
      <c r="C92" s="372">
        <v>1392</v>
      </c>
      <c r="D92" s="373">
        <v>0</v>
      </c>
      <c r="E92" s="373">
        <v>231</v>
      </c>
      <c r="F92" s="373">
        <v>70915</v>
      </c>
      <c r="G92" s="373">
        <v>29209</v>
      </c>
      <c r="H92" s="373">
        <v>11</v>
      </c>
      <c r="I92" s="373">
        <v>439759</v>
      </c>
      <c r="J92" s="374">
        <v>541517</v>
      </c>
      <c r="K92" s="375">
        <v>557655.60000000009</v>
      </c>
      <c r="L92" s="375">
        <v>0.97105991583335649</v>
      </c>
      <c r="M92" s="373">
        <v>19007</v>
      </c>
      <c r="N92" s="373">
        <v>6014</v>
      </c>
      <c r="O92" s="360">
        <v>1142123</v>
      </c>
      <c r="P92" s="367">
        <v>-0.52586805449150398</v>
      </c>
      <c r="Q92" s="368" t="s">
        <v>45</v>
      </c>
      <c r="R92" s="380" t="s">
        <v>253</v>
      </c>
    </row>
    <row r="93" spans="1:18" s="351" customFormat="1" x14ac:dyDescent="0.25">
      <c r="A93" s="26">
        <v>50</v>
      </c>
      <c r="B93" s="25" t="s">
        <v>15</v>
      </c>
      <c r="C93" s="363">
        <v>18</v>
      </c>
      <c r="D93" s="364">
        <v>0</v>
      </c>
      <c r="E93" s="364">
        <v>7</v>
      </c>
      <c r="F93" s="364">
        <v>4273</v>
      </c>
      <c r="G93" s="364">
        <v>1197</v>
      </c>
      <c r="H93" s="364">
        <v>0</v>
      </c>
      <c r="I93" s="364">
        <v>21375</v>
      </c>
      <c r="J93" s="365">
        <v>26870</v>
      </c>
      <c r="K93" s="366">
        <v>43067.600000000006</v>
      </c>
      <c r="L93" s="366">
        <v>0.62390288755352041</v>
      </c>
      <c r="M93" s="364">
        <v>1261</v>
      </c>
      <c r="N93" s="364">
        <v>188</v>
      </c>
      <c r="O93" s="360">
        <v>42611</v>
      </c>
      <c r="P93" s="367">
        <v>-0.36941165426767741</v>
      </c>
      <c r="Q93" s="368" t="s">
        <v>46</v>
      </c>
      <c r="R93" s="351" t="s">
        <v>253</v>
      </c>
    </row>
    <row r="94" spans="1:18" s="351" customFormat="1" x14ac:dyDescent="0.25">
      <c r="A94" s="26"/>
      <c r="B94" s="25" t="s">
        <v>16</v>
      </c>
      <c r="C94" s="363">
        <v>1571</v>
      </c>
      <c r="D94" s="364">
        <v>0</v>
      </c>
      <c r="E94" s="364">
        <v>251</v>
      </c>
      <c r="F94" s="364">
        <v>80853</v>
      </c>
      <c r="G94" s="364">
        <v>32203</v>
      </c>
      <c r="H94" s="364">
        <v>11</v>
      </c>
      <c r="I94" s="364">
        <v>491034</v>
      </c>
      <c r="J94" s="365">
        <v>605924</v>
      </c>
      <c r="K94" s="366">
        <v>704420.20000000007</v>
      </c>
      <c r="L94" s="366">
        <v>0.86017408359385483</v>
      </c>
      <c r="M94" s="364">
        <v>21796</v>
      </c>
      <c r="N94" s="364">
        <v>6701</v>
      </c>
      <c r="O94" s="360">
        <v>1221701</v>
      </c>
      <c r="P94" s="367">
        <v>-0.504032492401987</v>
      </c>
      <c r="Q94" s="368"/>
      <c r="R94" s="369"/>
    </row>
    <row r="95" spans="1:18" s="385" customFormat="1" x14ac:dyDescent="0.25">
      <c r="A95" s="383"/>
      <c r="B95" s="390"/>
      <c r="C95" s="363"/>
      <c r="D95" s="364"/>
      <c r="E95" s="364"/>
      <c r="F95" s="364"/>
      <c r="G95" s="364"/>
      <c r="H95" s="364"/>
      <c r="I95" s="364"/>
      <c r="J95" s="365"/>
      <c r="K95" s="366"/>
      <c r="L95" s="366"/>
      <c r="M95" s="364"/>
      <c r="N95" s="364"/>
      <c r="O95" s="360"/>
      <c r="P95" s="367"/>
      <c r="Q95" s="368"/>
      <c r="R95" s="369"/>
    </row>
    <row r="96" spans="1:18" s="351" customFormat="1" x14ac:dyDescent="0.25">
      <c r="A96" s="26">
        <v>51</v>
      </c>
      <c r="B96" s="25" t="s">
        <v>17</v>
      </c>
      <c r="C96" s="363">
        <v>137</v>
      </c>
      <c r="D96" s="364">
        <v>0</v>
      </c>
      <c r="E96" s="364">
        <v>20</v>
      </c>
      <c r="F96" s="364">
        <v>11590</v>
      </c>
      <c r="G96" s="364">
        <v>4162</v>
      </c>
      <c r="H96" s="364">
        <v>0</v>
      </c>
      <c r="I96" s="364">
        <v>60350</v>
      </c>
      <c r="J96" s="365">
        <v>76259</v>
      </c>
      <c r="K96" s="366">
        <v>131578.69999999998</v>
      </c>
      <c r="L96" s="366">
        <v>0.57956948959064047</v>
      </c>
      <c r="M96" s="364">
        <v>2973</v>
      </c>
      <c r="N96" s="364">
        <v>544</v>
      </c>
      <c r="O96" s="360">
        <v>136773</v>
      </c>
      <c r="P96" s="367">
        <v>-0.44244112507585565</v>
      </c>
      <c r="Q96" s="368" t="s">
        <v>47</v>
      </c>
      <c r="R96" s="369" t="s">
        <v>253</v>
      </c>
    </row>
    <row r="97" spans="1:18" s="380" customFormat="1" x14ac:dyDescent="0.25">
      <c r="A97" s="381">
        <v>51</v>
      </c>
      <c r="B97" s="371" t="s">
        <v>104</v>
      </c>
      <c r="C97" s="372">
        <v>63</v>
      </c>
      <c r="D97" s="373">
        <v>0</v>
      </c>
      <c r="E97" s="373">
        <v>6</v>
      </c>
      <c r="F97" s="373">
        <v>3171</v>
      </c>
      <c r="G97" s="373">
        <v>1372</v>
      </c>
      <c r="H97" s="373">
        <v>0</v>
      </c>
      <c r="I97" s="373">
        <v>19053</v>
      </c>
      <c r="J97" s="378">
        <v>23665</v>
      </c>
      <c r="K97" s="379">
        <v>67249.5</v>
      </c>
      <c r="L97" s="379">
        <v>0.35189852712659575</v>
      </c>
      <c r="M97" s="373">
        <v>792</v>
      </c>
      <c r="N97" s="373">
        <v>200</v>
      </c>
      <c r="O97" s="360">
        <v>32191</v>
      </c>
      <c r="P97" s="367">
        <v>-0.26485663694821537</v>
      </c>
      <c r="Q97" s="368" t="s">
        <v>107</v>
      </c>
      <c r="R97" s="380" t="s">
        <v>253</v>
      </c>
    </row>
    <row r="98" spans="1:18" s="351" customFormat="1" x14ac:dyDescent="0.25">
      <c r="A98" s="26">
        <v>51</v>
      </c>
      <c r="B98" s="25" t="s">
        <v>14</v>
      </c>
      <c r="C98" s="363">
        <v>385</v>
      </c>
      <c r="D98" s="364">
        <v>0</v>
      </c>
      <c r="E98" s="364">
        <v>62</v>
      </c>
      <c r="F98" s="364">
        <v>29580</v>
      </c>
      <c r="G98" s="364">
        <v>10310</v>
      </c>
      <c r="H98" s="364">
        <v>3</v>
      </c>
      <c r="I98" s="364">
        <v>165942</v>
      </c>
      <c r="J98" s="365">
        <v>206282</v>
      </c>
      <c r="K98" s="366">
        <v>227287.9</v>
      </c>
      <c r="L98" s="366">
        <v>0.90758020994518407</v>
      </c>
      <c r="M98" s="364">
        <v>6763</v>
      </c>
      <c r="N98" s="364">
        <v>1003</v>
      </c>
      <c r="O98" s="360">
        <v>355952</v>
      </c>
      <c r="P98" s="367">
        <v>-0.42047804198318872</v>
      </c>
      <c r="Q98" s="368" t="s">
        <v>45</v>
      </c>
      <c r="R98" s="351" t="s">
        <v>253</v>
      </c>
    </row>
    <row r="99" spans="1:18" s="351" customFormat="1" x14ac:dyDescent="0.25">
      <c r="A99" s="26"/>
      <c r="B99" s="25" t="s">
        <v>16</v>
      </c>
      <c r="C99" s="363">
        <v>585</v>
      </c>
      <c r="D99" s="364">
        <v>0</v>
      </c>
      <c r="E99" s="364">
        <v>88</v>
      </c>
      <c r="F99" s="364">
        <v>44341</v>
      </c>
      <c r="G99" s="364">
        <v>15844</v>
      </c>
      <c r="H99" s="364">
        <v>3</v>
      </c>
      <c r="I99" s="364">
        <v>245345</v>
      </c>
      <c r="J99" s="365">
        <v>306206</v>
      </c>
      <c r="K99" s="366">
        <v>426116.1</v>
      </c>
      <c r="L99" s="366">
        <v>0.71859758408565177</v>
      </c>
      <c r="M99" s="364">
        <v>10528</v>
      </c>
      <c r="N99" s="364">
        <v>1747</v>
      </c>
      <c r="O99" s="360">
        <v>524916</v>
      </c>
      <c r="P99" s="367">
        <v>-0.41665714133308951</v>
      </c>
      <c r="Q99" s="368"/>
      <c r="R99" s="369"/>
    </row>
    <row r="100" spans="1:18" s="351" customFormat="1" x14ac:dyDescent="0.25">
      <c r="A100" s="26"/>
      <c r="B100" s="25"/>
      <c r="C100" s="363"/>
      <c r="D100" s="364"/>
      <c r="E100" s="364"/>
      <c r="F100" s="364"/>
      <c r="G100" s="364"/>
      <c r="H100" s="364"/>
      <c r="I100" s="364"/>
      <c r="J100" s="365"/>
      <c r="K100" s="366"/>
      <c r="L100" s="366"/>
      <c r="M100" s="364"/>
      <c r="N100" s="364"/>
      <c r="O100" s="360"/>
      <c r="P100" s="367"/>
      <c r="Q100" s="368"/>
    </row>
    <row r="101" spans="1:18" s="351" customFormat="1" x14ac:dyDescent="0.25">
      <c r="A101" s="26">
        <v>52</v>
      </c>
      <c r="B101" s="25" t="s">
        <v>14</v>
      </c>
      <c r="C101" s="363">
        <v>124</v>
      </c>
      <c r="D101" s="364">
        <v>0</v>
      </c>
      <c r="E101" s="364">
        <v>18</v>
      </c>
      <c r="F101" s="364">
        <v>8223</v>
      </c>
      <c r="G101" s="364">
        <v>2431</v>
      </c>
      <c r="H101" s="364">
        <v>0</v>
      </c>
      <c r="I101" s="364">
        <v>49496</v>
      </c>
      <c r="J101" s="365">
        <v>60292</v>
      </c>
      <c r="K101" s="366">
        <v>170905.60000000001</v>
      </c>
      <c r="L101" s="366">
        <v>0.3527795461354104</v>
      </c>
      <c r="M101" s="364">
        <v>2127</v>
      </c>
      <c r="N101" s="364">
        <v>563</v>
      </c>
      <c r="O101" s="360">
        <v>185760</v>
      </c>
      <c r="P101" s="367">
        <v>-0.67543066322136092</v>
      </c>
      <c r="Q101" s="368" t="s">
        <v>45</v>
      </c>
      <c r="R101" s="369" t="s">
        <v>253</v>
      </c>
    </row>
    <row r="102" spans="1:18" s="351" customFormat="1" x14ac:dyDescent="0.25">
      <c r="A102" s="26"/>
      <c r="B102" s="25"/>
      <c r="C102" s="363"/>
      <c r="D102" s="364"/>
      <c r="E102" s="364"/>
      <c r="F102" s="364"/>
      <c r="G102" s="364"/>
      <c r="H102" s="364"/>
      <c r="I102" s="364"/>
      <c r="J102" s="365"/>
      <c r="K102" s="366"/>
      <c r="L102" s="366"/>
      <c r="M102" s="364"/>
      <c r="N102" s="364"/>
      <c r="O102" s="360"/>
      <c r="P102" s="367"/>
      <c r="Q102" s="368"/>
      <c r="R102" s="369"/>
    </row>
    <row r="103" spans="1:18" s="351" customFormat="1" x14ac:dyDescent="0.25">
      <c r="A103" s="26">
        <v>56</v>
      </c>
      <c r="B103" s="25" t="s">
        <v>22</v>
      </c>
      <c r="C103" s="363">
        <v>0</v>
      </c>
      <c r="D103" s="364">
        <v>0</v>
      </c>
      <c r="E103" s="364">
        <v>0</v>
      </c>
      <c r="F103" s="364">
        <v>43</v>
      </c>
      <c r="G103" s="364">
        <v>0</v>
      </c>
      <c r="H103" s="364">
        <v>0</v>
      </c>
      <c r="I103" s="364">
        <v>1311.027559847113</v>
      </c>
      <c r="J103" s="365">
        <v>1354</v>
      </c>
      <c r="K103" s="366">
        <v>10696.6</v>
      </c>
      <c r="L103" s="366">
        <v>0.12658227848101267</v>
      </c>
      <c r="M103" s="364">
        <v>121</v>
      </c>
      <c r="N103" s="364">
        <v>26</v>
      </c>
      <c r="O103" s="360">
        <v>2973</v>
      </c>
      <c r="P103" s="367">
        <v>-0.54456777665657585</v>
      </c>
      <c r="Q103" s="368" t="s">
        <v>51</v>
      </c>
      <c r="R103" s="369" t="s">
        <v>253</v>
      </c>
    </row>
    <row r="104" spans="1:18" s="351" customFormat="1" x14ac:dyDescent="0.25">
      <c r="A104" s="26">
        <v>56</v>
      </c>
      <c r="B104" s="25" t="s">
        <v>21</v>
      </c>
      <c r="C104" s="363">
        <v>2</v>
      </c>
      <c r="D104" s="364">
        <v>0</v>
      </c>
      <c r="E104" s="364">
        <v>0</v>
      </c>
      <c r="F104" s="364">
        <v>507</v>
      </c>
      <c r="G104" s="364">
        <v>14</v>
      </c>
      <c r="H104" s="364">
        <v>0</v>
      </c>
      <c r="I104" s="364">
        <v>12896.319050492861</v>
      </c>
      <c r="J104" s="365">
        <v>13419</v>
      </c>
      <c r="K104" s="366">
        <v>29518.800000000003</v>
      </c>
      <c r="L104" s="366">
        <v>0.45459165006707586</v>
      </c>
      <c r="M104" s="364">
        <v>469</v>
      </c>
      <c r="N104" s="364">
        <v>203</v>
      </c>
      <c r="O104" s="360">
        <v>24479</v>
      </c>
      <c r="P104" s="367">
        <v>-0.45181584215041459</v>
      </c>
      <c r="Q104" s="368" t="s">
        <v>50</v>
      </c>
      <c r="R104" s="369" t="s">
        <v>253</v>
      </c>
    </row>
    <row r="105" spans="1:18" s="380" customFormat="1" x14ac:dyDescent="0.25">
      <c r="A105" s="381">
        <v>56</v>
      </c>
      <c r="B105" s="371" t="s">
        <v>14</v>
      </c>
      <c r="C105" s="372">
        <v>3</v>
      </c>
      <c r="D105" s="373">
        <v>0</v>
      </c>
      <c r="E105" s="373">
        <v>1</v>
      </c>
      <c r="F105" s="373">
        <v>303</v>
      </c>
      <c r="G105" s="373">
        <v>19</v>
      </c>
      <c r="H105" s="373">
        <v>0</v>
      </c>
      <c r="I105" s="373">
        <v>9030.1832629249657</v>
      </c>
      <c r="J105" s="378">
        <v>9356</v>
      </c>
      <c r="K105" s="379">
        <v>39333.5</v>
      </c>
      <c r="L105" s="379">
        <v>0.23786339888390304</v>
      </c>
      <c r="M105" s="373">
        <v>418</v>
      </c>
      <c r="N105" s="373">
        <v>66</v>
      </c>
      <c r="O105" s="360">
        <v>26034</v>
      </c>
      <c r="P105" s="367">
        <v>-0.64062379964661598</v>
      </c>
      <c r="Q105" s="368" t="s">
        <v>45</v>
      </c>
      <c r="R105" s="380" t="s">
        <v>253</v>
      </c>
    </row>
    <row r="106" spans="1:18" s="351" customFormat="1" x14ac:dyDescent="0.25">
      <c r="A106" s="26">
        <v>56</v>
      </c>
      <c r="B106" s="25" t="s">
        <v>18</v>
      </c>
      <c r="C106" s="363">
        <v>15</v>
      </c>
      <c r="D106" s="364">
        <v>0</v>
      </c>
      <c r="E106" s="364">
        <v>4</v>
      </c>
      <c r="F106" s="364">
        <v>3336</v>
      </c>
      <c r="G106" s="364">
        <v>104</v>
      </c>
      <c r="H106" s="364">
        <v>1</v>
      </c>
      <c r="I106" s="364">
        <v>105263.4701267351</v>
      </c>
      <c r="J106" s="365">
        <v>108723</v>
      </c>
      <c r="K106" s="366">
        <v>187480.7</v>
      </c>
      <c r="L106" s="366">
        <v>0.5799156926552973</v>
      </c>
      <c r="M106" s="364">
        <v>5221</v>
      </c>
      <c r="N106" s="364">
        <v>708</v>
      </c>
      <c r="O106" s="360">
        <v>268378</v>
      </c>
      <c r="P106" s="367">
        <v>-0.59488855271296459</v>
      </c>
      <c r="Q106" s="368" t="s">
        <v>48</v>
      </c>
      <c r="R106" s="351" t="s">
        <v>253</v>
      </c>
    </row>
    <row r="107" spans="1:18" s="351" customFormat="1" x14ac:dyDescent="0.25">
      <c r="A107" s="26"/>
      <c r="B107" s="25" t="s">
        <v>16</v>
      </c>
      <c r="C107" s="363">
        <v>20</v>
      </c>
      <c r="D107" s="364">
        <v>0</v>
      </c>
      <c r="E107" s="364">
        <v>5</v>
      </c>
      <c r="F107" s="364">
        <v>4189</v>
      </c>
      <c r="G107" s="364">
        <v>137</v>
      </c>
      <c r="H107" s="364">
        <v>1</v>
      </c>
      <c r="I107" s="364">
        <v>128501.00000000004</v>
      </c>
      <c r="J107" s="365">
        <v>132852</v>
      </c>
      <c r="K107" s="366">
        <v>267029.59999999998</v>
      </c>
      <c r="L107" s="366">
        <v>0.49751787816781368</v>
      </c>
      <c r="M107" s="364">
        <v>6229</v>
      </c>
      <c r="N107" s="364">
        <v>1003</v>
      </c>
      <c r="O107" s="360">
        <v>321864</v>
      </c>
      <c r="P107" s="367">
        <v>-0.58724181641935724</v>
      </c>
      <c r="Q107" s="368"/>
      <c r="R107" s="369"/>
    </row>
    <row r="108" spans="1:18" s="351" customFormat="1" x14ac:dyDescent="0.25">
      <c r="A108" s="26"/>
      <c r="B108" s="25"/>
      <c r="C108" s="363"/>
      <c r="D108" s="364"/>
      <c r="E108" s="364"/>
      <c r="F108" s="364"/>
      <c r="G108" s="364"/>
      <c r="H108" s="364"/>
      <c r="I108" s="364"/>
      <c r="J108" s="365"/>
      <c r="K108" s="366"/>
      <c r="L108" s="366"/>
      <c r="M108" s="364"/>
      <c r="N108" s="364"/>
      <c r="O108" s="360"/>
      <c r="P108" s="367"/>
      <c r="Q108" s="368"/>
      <c r="R108" s="369"/>
    </row>
    <row r="109" spans="1:18" s="380" customFormat="1" x14ac:dyDescent="0.25">
      <c r="A109" s="381">
        <v>59</v>
      </c>
      <c r="B109" s="371" t="s">
        <v>17</v>
      </c>
      <c r="C109" s="372">
        <v>71</v>
      </c>
      <c r="D109" s="373">
        <v>0</v>
      </c>
      <c r="E109" s="373">
        <v>41</v>
      </c>
      <c r="F109" s="373">
        <v>13774</v>
      </c>
      <c r="G109" s="373">
        <v>5450</v>
      </c>
      <c r="H109" s="373">
        <v>2</v>
      </c>
      <c r="I109" s="373">
        <v>115255</v>
      </c>
      <c r="J109" s="378">
        <v>134593</v>
      </c>
      <c r="K109" s="379">
        <v>192846.3</v>
      </c>
      <c r="L109" s="379">
        <v>0.69792886874158333</v>
      </c>
      <c r="M109" s="373">
        <v>4308</v>
      </c>
      <c r="N109" s="373">
        <v>1389</v>
      </c>
      <c r="O109" s="360">
        <v>280475</v>
      </c>
      <c r="P109" s="367">
        <v>-0.52012478830555309</v>
      </c>
      <c r="Q109" s="368" t="s">
        <v>47</v>
      </c>
      <c r="R109" s="380" t="s">
        <v>253</v>
      </c>
    </row>
    <row r="110" spans="1:18" s="351" customFormat="1" x14ac:dyDescent="0.25">
      <c r="A110" s="26">
        <v>59</v>
      </c>
      <c r="B110" s="25" t="s">
        <v>14</v>
      </c>
      <c r="C110" s="363">
        <v>64</v>
      </c>
      <c r="D110" s="364">
        <v>0</v>
      </c>
      <c r="E110" s="364">
        <v>22</v>
      </c>
      <c r="F110" s="364">
        <v>7465</v>
      </c>
      <c r="G110" s="364">
        <v>2866</v>
      </c>
      <c r="H110" s="364">
        <v>0</v>
      </c>
      <c r="I110" s="364">
        <v>63915</v>
      </c>
      <c r="J110" s="365">
        <v>74332</v>
      </c>
      <c r="K110" s="366">
        <v>105127.5</v>
      </c>
      <c r="L110" s="366">
        <v>0.70706523031556923</v>
      </c>
      <c r="M110" s="364">
        <v>2969</v>
      </c>
      <c r="N110" s="364">
        <v>446</v>
      </c>
      <c r="O110" s="360">
        <v>163683</v>
      </c>
      <c r="P110" s="367">
        <v>-0.54587831356952154</v>
      </c>
      <c r="Q110" s="368" t="s">
        <v>45</v>
      </c>
      <c r="R110" s="351" t="s">
        <v>253</v>
      </c>
    </row>
    <row r="111" spans="1:18" s="351" customFormat="1" x14ac:dyDescent="0.25">
      <c r="A111" s="26"/>
      <c r="B111" s="25" t="s">
        <v>16</v>
      </c>
      <c r="C111" s="363">
        <v>135</v>
      </c>
      <c r="D111" s="364">
        <v>0</v>
      </c>
      <c r="E111" s="364">
        <v>63</v>
      </c>
      <c r="F111" s="364">
        <v>21239</v>
      </c>
      <c r="G111" s="364">
        <v>8316</v>
      </c>
      <c r="H111" s="364">
        <v>2</v>
      </c>
      <c r="I111" s="364">
        <v>179170</v>
      </c>
      <c r="J111" s="365">
        <v>208925</v>
      </c>
      <c r="K111" s="366">
        <v>297973.8</v>
      </c>
      <c r="L111" s="366">
        <v>0.70115224895611628</v>
      </c>
      <c r="M111" s="364">
        <v>7277</v>
      </c>
      <c r="N111" s="364">
        <v>1835</v>
      </c>
      <c r="O111" s="360">
        <v>444158</v>
      </c>
      <c r="P111" s="367">
        <v>-0.52961558724598001</v>
      </c>
      <c r="Q111" s="368"/>
      <c r="R111" s="369"/>
    </row>
    <row r="112" spans="1:18" s="351" customFormat="1" x14ac:dyDescent="0.25">
      <c r="A112" s="26"/>
      <c r="B112" s="25"/>
      <c r="C112" s="363"/>
      <c r="D112" s="364"/>
      <c r="E112" s="364"/>
      <c r="F112" s="364"/>
      <c r="G112" s="364"/>
      <c r="H112" s="364"/>
      <c r="I112" s="364"/>
      <c r="J112" s="365"/>
      <c r="K112" s="366"/>
      <c r="L112" s="366"/>
      <c r="M112" s="364"/>
      <c r="N112" s="364"/>
      <c r="O112" s="360"/>
      <c r="P112" s="367"/>
      <c r="Q112" s="368"/>
      <c r="R112" s="369"/>
    </row>
    <row r="113" spans="1:37" s="380" customFormat="1" x14ac:dyDescent="0.25">
      <c r="A113" s="381">
        <v>60</v>
      </c>
      <c r="B113" s="371" t="s">
        <v>17</v>
      </c>
      <c r="C113" s="372">
        <v>1270</v>
      </c>
      <c r="D113" s="373">
        <v>0</v>
      </c>
      <c r="E113" s="373">
        <v>41</v>
      </c>
      <c r="F113" s="373">
        <v>12835</v>
      </c>
      <c r="G113" s="373">
        <v>4490</v>
      </c>
      <c r="H113" s="373">
        <v>1</v>
      </c>
      <c r="I113" s="373">
        <v>52402</v>
      </c>
      <c r="J113" s="378">
        <v>71039</v>
      </c>
      <c r="K113" s="379">
        <v>80556.800000000003</v>
      </c>
      <c r="L113" s="379">
        <v>0.88184982521649313</v>
      </c>
      <c r="M113" s="373">
        <v>3037</v>
      </c>
      <c r="N113" s="373">
        <v>836</v>
      </c>
      <c r="O113" s="360">
        <v>114491</v>
      </c>
      <c r="P113" s="367">
        <v>-0.37952328130595414</v>
      </c>
      <c r="Q113" s="368" t="s">
        <v>47</v>
      </c>
      <c r="R113" s="380" t="s">
        <v>253</v>
      </c>
    </row>
    <row r="114" spans="1:37" s="351" customFormat="1" x14ac:dyDescent="0.25">
      <c r="A114" s="26">
        <v>60</v>
      </c>
      <c r="B114" s="25" t="s">
        <v>14</v>
      </c>
      <c r="C114" s="363">
        <v>4421</v>
      </c>
      <c r="D114" s="364">
        <v>0</v>
      </c>
      <c r="E114" s="364">
        <v>140</v>
      </c>
      <c r="F114" s="364">
        <v>34501</v>
      </c>
      <c r="G114" s="364">
        <v>11012</v>
      </c>
      <c r="H114" s="364">
        <v>4</v>
      </c>
      <c r="I114" s="364">
        <v>137190</v>
      </c>
      <c r="J114" s="365">
        <v>187268</v>
      </c>
      <c r="K114" s="366">
        <v>178329.3</v>
      </c>
      <c r="L114" s="366">
        <v>1.0501246850629706</v>
      </c>
      <c r="M114" s="364">
        <v>5837</v>
      </c>
      <c r="N114" s="364">
        <v>2486</v>
      </c>
      <c r="O114" s="360">
        <v>307740</v>
      </c>
      <c r="P114" s="367">
        <v>-0.39147332163514659</v>
      </c>
      <c r="Q114" s="368" t="s">
        <v>45</v>
      </c>
      <c r="R114" s="351" t="s">
        <v>253</v>
      </c>
    </row>
    <row r="115" spans="1:37" s="351" customFormat="1" x14ac:dyDescent="0.25">
      <c r="A115" s="26"/>
      <c r="B115" s="25" t="s">
        <v>16</v>
      </c>
      <c r="C115" s="363">
        <v>5691</v>
      </c>
      <c r="D115" s="364">
        <v>0</v>
      </c>
      <c r="E115" s="364">
        <v>181</v>
      </c>
      <c r="F115" s="364">
        <v>47336</v>
      </c>
      <c r="G115" s="364">
        <v>15502</v>
      </c>
      <c r="H115" s="364">
        <v>5</v>
      </c>
      <c r="I115" s="364">
        <v>189592</v>
      </c>
      <c r="J115" s="365">
        <v>258307</v>
      </c>
      <c r="K115" s="366">
        <v>258886.09999999998</v>
      </c>
      <c r="L115" s="366">
        <v>0.99776310895022957</v>
      </c>
      <c r="M115" s="364">
        <v>8874</v>
      </c>
      <c r="N115" s="364">
        <v>3322</v>
      </c>
      <c r="O115" s="360">
        <v>422231</v>
      </c>
      <c r="P115" s="367">
        <v>-0.38823298147222729</v>
      </c>
      <c r="Q115" s="368"/>
      <c r="R115" s="369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</row>
    <row r="116" spans="1:37" s="388" customFormat="1" x14ac:dyDescent="0.25">
      <c r="A116" s="26"/>
      <c r="B116" s="25"/>
      <c r="C116" s="363"/>
      <c r="D116" s="364"/>
      <c r="E116" s="364"/>
      <c r="F116" s="364"/>
      <c r="G116" s="364"/>
      <c r="H116" s="364"/>
      <c r="I116" s="364"/>
      <c r="J116" s="365"/>
      <c r="K116" s="366"/>
      <c r="L116" s="366"/>
      <c r="M116" s="364"/>
      <c r="N116" s="364"/>
      <c r="O116" s="360"/>
      <c r="P116" s="367"/>
      <c r="Q116" s="368"/>
      <c r="R116" s="369"/>
    </row>
    <row r="117" spans="1:37" s="388" customFormat="1" x14ac:dyDescent="0.25">
      <c r="A117" s="26">
        <v>61</v>
      </c>
      <c r="B117" s="25" t="s">
        <v>19</v>
      </c>
      <c r="C117" s="363">
        <v>13</v>
      </c>
      <c r="D117" s="364">
        <v>0</v>
      </c>
      <c r="E117" s="364">
        <v>3</v>
      </c>
      <c r="F117" s="364">
        <v>701</v>
      </c>
      <c r="G117" s="364">
        <v>85</v>
      </c>
      <c r="H117" s="364">
        <v>1</v>
      </c>
      <c r="I117" s="364">
        <v>188859.0240763342</v>
      </c>
      <c r="J117" s="365">
        <v>189662</v>
      </c>
      <c r="K117" s="366">
        <v>312045.7</v>
      </c>
      <c r="L117" s="366">
        <v>0.60780199823295111</v>
      </c>
      <c r="M117" s="364">
        <v>10625.230555863749</v>
      </c>
      <c r="N117" s="364">
        <v>1620</v>
      </c>
      <c r="O117" s="360">
        <v>362752</v>
      </c>
      <c r="P117" s="367">
        <v>-0.47715794812985179</v>
      </c>
      <c r="Q117" s="368" t="s">
        <v>49</v>
      </c>
      <c r="R117" s="369" t="s">
        <v>253</v>
      </c>
      <c r="S117" s="351"/>
      <c r="T117" s="351"/>
      <c r="U117" s="351"/>
      <c r="V117" s="351"/>
      <c r="W117" s="351"/>
      <c r="X117" s="351"/>
      <c r="Y117" s="351"/>
      <c r="Z117" s="351"/>
      <c r="AA117" s="351"/>
      <c r="AB117" s="351"/>
      <c r="AC117" s="351"/>
      <c r="AD117" s="351"/>
      <c r="AE117" s="351"/>
      <c r="AF117" s="351"/>
      <c r="AG117" s="351"/>
      <c r="AH117" s="351"/>
      <c r="AI117" s="351"/>
      <c r="AJ117" s="351"/>
      <c r="AK117" s="351"/>
    </row>
    <row r="118" spans="1:37" s="389" customFormat="1" x14ac:dyDescent="0.25">
      <c r="A118" s="381">
        <v>61</v>
      </c>
      <c r="B118" s="371" t="s">
        <v>14</v>
      </c>
      <c r="C118" s="372">
        <v>12</v>
      </c>
      <c r="D118" s="373">
        <v>0</v>
      </c>
      <c r="E118" s="373">
        <v>5</v>
      </c>
      <c r="F118" s="373">
        <v>836</v>
      </c>
      <c r="G118" s="373">
        <v>274</v>
      </c>
      <c r="H118" s="373">
        <v>0</v>
      </c>
      <c r="I118" s="373">
        <v>166798.9578830578</v>
      </c>
      <c r="J118" s="378">
        <v>167926</v>
      </c>
      <c r="K118" s="379">
        <v>269307.99999999994</v>
      </c>
      <c r="L118" s="379">
        <v>0.62354627415449981</v>
      </c>
      <c r="M118" s="373">
        <v>7869.0851658715192</v>
      </c>
      <c r="N118" s="373">
        <v>1628</v>
      </c>
      <c r="O118" s="360">
        <v>328560</v>
      </c>
      <c r="P118" s="367">
        <v>-0.48890309228147066</v>
      </c>
      <c r="Q118" s="368" t="s">
        <v>45</v>
      </c>
      <c r="R118" s="380" t="s">
        <v>253</v>
      </c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</row>
    <row r="119" spans="1:37" s="388" customFormat="1" x14ac:dyDescent="0.25">
      <c r="A119" s="26">
        <v>61</v>
      </c>
      <c r="B119" s="25" t="s">
        <v>18</v>
      </c>
      <c r="C119" s="363">
        <v>9</v>
      </c>
      <c r="D119" s="364">
        <v>0</v>
      </c>
      <c r="E119" s="364">
        <v>4</v>
      </c>
      <c r="F119" s="364">
        <v>457</v>
      </c>
      <c r="G119" s="364">
        <v>56</v>
      </c>
      <c r="H119" s="364">
        <v>1</v>
      </c>
      <c r="I119" s="364">
        <v>104714.018040608</v>
      </c>
      <c r="J119" s="365">
        <v>105241</v>
      </c>
      <c r="K119" s="366">
        <v>148539.70000000001</v>
      </c>
      <c r="L119" s="366">
        <v>0.70850419113543373</v>
      </c>
      <c r="M119" s="364">
        <v>4724.6842782647291</v>
      </c>
      <c r="N119" s="364">
        <v>860</v>
      </c>
      <c r="O119" s="360">
        <v>211520</v>
      </c>
      <c r="P119" s="367">
        <v>-0.50245366868381236</v>
      </c>
      <c r="Q119" s="368" t="s">
        <v>48</v>
      </c>
      <c r="R119" s="351" t="s">
        <v>253</v>
      </c>
      <c r="S119" s="351"/>
      <c r="T119" s="351"/>
      <c r="U119" s="351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51"/>
      <c r="AG119" s="351"/>
      <c r="AH119" s="351"/>
      <c r="AI119" s="351"/>
      <c r="AJ119" s="351"/>
      <c r="AK119" s="351"/>
    </row>
    <row r="120" spans="1:37" s="388" customFormat="1" x14ac:dyDescent="0.25">
      <c r="A120" s="26"/>
      <c r="B120" s="25" t="s">
        <v>16</v>
      </c>
      <c r="C120" s="363">
        <v>34</v>
      </c>
      <c r="D120" s="364">
        <v>0</v>
      </c>
      <c r="E120" s="364">
        <v>12</v>
      </c>
      <c r="F120" s="364">
        <v>1994</v>
      </c>
      <c r="G120" s="364">
        <v>415</v>
      </c>
      <c r="H120" s="364">
        <v>2</v>
      </c>
      <c r="I120" s="364">
        <v>460372</v>
      </c>
      <c r="J120" s="365">
        <v>462829</v>
      </c>
      <c r="K120" s="366">
        <v>729893.39999999991</v>
      </c>
      <c r="L120" s="366">
        <v>0.63410492545897801</v>
      </c>
      <c r="M120" s="364">
        <v>23218.999999999996</v>
      </c>
      <c r="N120" s="364">
        <v>4108</v>
      </c>
      <c r="O120" s="360">
        <v>902832</v>
      </c>
      <c r="P120" s="367">
        <v>-0.4873586669502189</v>
      </c>
      <c r="Q120" s="368"/>
      <c r="R120" s="369"/>
    </row>
    <row r="121" spans="1:37" s="388" customFormat="1" x14ac:dyDescent="0.25">
      <c r="A121" s="26"/>
      <c r="B121" s="25"/>
      <c r="C121" s="363"/>
      <c r="D121" s="364"/>
      <c r="E121" s="364"/>
      <c r="F121" s="364"/>
      <c r="G121" s="364"/>
      <c r="H121" s="364"/>
      <c r="I121" s="364"/>
      <c r="J121" s="365"/>
      <c r="K121" s="366"/>
      <c r="L121" s="366"/>
      <c r="M121" s="364"/>
      <c r="N121" s="364"/>
      <c r="O121" s="360"/>
      <c r="P121" s="367"/>
      <c r="Q121" s="368"/>
    </row>
    <row r="122" spans="1:37" s="351" customFormat="1" x14ac:dyDescent="0.25">
      <c r="A122" s="26">
        <v>62</v>
      </c>
      <c r="B122" s="25" t="s">
        <v>18</v>
      </c>
      <c r="C122" s="363">
        <v>12</v>
      </c>
      <c r="D122" s="364">
        <v>0</v>
      </c>
      <c r="E122" s="364">
        <v>1</v>
      </c>
      <c r="F122" s="364">
        <v>1186</v>
      </c>
      <c r="G122" s="364">
        <v>76</v>
      </c>
      <c r="H122" s="364">
        <v>1</v>
      </c>
      <c r="I122" s="364">
        <v>62088</v>
      </c>
      <c r="J122" s="365">
        <v>63364</v>
      </c>
      <c r="K122" s="366">
        <v>250614.30000000002</v>
      </c>
      <c r="L122" s="366">
        <v>0.25283473449041016</v>
      </c>
      <c r="M122" s="364">
        <v>1922</v>
      </c>
      <c r="N122" s="364">
        <v>265</v>
      </c>
      <c r="O122" s="360">
        <v>129379</v>
      </c>
      <c r="P122" s="367">
        <v>-0.51024509387149375</v>
      </c>
      <c r="Q122" s="368" t="s">
        <v>48</v>
      </c>
      <c r="R122" s="369" t="s">
        <v>253</v>
      </c>
    </row>
    <row r="123" spans="1:37" s="351" customFormat="1" x14ac:dyDescent="0.25">
      <c r="A123" s="26"/>
      <c r="B123" s="25"/>
      <c r="C123" s="363"/>
      <c r="D123" s="364"/>
      <c r="E123" s="364"/>
      <c r="F123" s="364"/>
      <c r="G123" s="364"/>
      <c r="H123" s="364"/>
      <c r="I123" s="364"/>
      <c r="J123" s="365"/>
      <c r="K123" s="366"/>
      <c r="L123" s="366"/>
      <c r="M123" s="364"/>
      <c r="N123" s="364"/>
      <c r="O123" s="360"/>
      <c r="P123" s="367"/>
      <c r="Q123" s="368"/>
    </row>
    <row r="124" spans="1:37" s="351" customFormat="1" x14ac:dyDescent="0.25">
      <c r="A124" s="26">
        <v>65</v>
      </c>
      <c r="B124" s="25" t="s">
        <v>18</v>
      </c>
      <c r="C124" s="363">
        <v>2</v>
      </c>
      <c r="D124" s="364">
        <v>0</v>
      </c>
      <c r="E124" s="364">
        <v>5</v>
      </c>
      <c r="F124" s="364">
        <v>309</v>
      </c>
      <c r="G124" s="364">
        <v>34</v>
      </c>
      <c r="H124" s="364">
        <v>0</v>
      </c>
      <c r="I124" s="364">
        <v>57852</v>
      </c>
      <c r="J124" s="365">
        <v>58202</v>
      </c>
      <c r="K124" s="366">
        <v>149648.79999999999</v>
      </c>
      <c r="L124" s="366">
        <v>0.38892393390391372</v>
      </c>
      <c r="M124" s="364">
        <v>1828</v>
      </c>
      <c r="N124" s="364">
        <v>572</v>
      </c>
      <c r="O124" s="360">
        <v>150240</v>
      </c>
      <c r="P124" s="367">
        <v>-0.61260649627263053</v>
      </c>
      <c r="Q124" s="368" t="s">
        <v>48</v>
      </c>
      <c r="R124" s="369" t="s">
        <v>253</v>
      </c>
    </row>
    <row r="125" spans="1:37" s="351" customFormat="1" x14ac:dyDescent="0.25">
      <c r="A125" s="26"/>
      <c r="B125" s="390"/>
      <c r="C125" s="363"/>
      <c r="D125" s="364"/>
      <c r="E125" s="364"/>
      <c r="F125" s="364"/>
      <c r="G125" s="364"/>
      <c r="H125" s="364"/>
      <c r="I125" s="364"/>
      <c r="J125" s="365"/>
      <c r="K125" s="366"/>
      <c r="L125" s="366"/>
      <c r="M125" s="364"/>
      <c r="N125" s="364"/>
      <c r="O125" s="360"/>
      <c r="P125" s="367"/>
      <c r="Q125" s="368"/>
      <c r="R125" s="369"/>
    </row>
    <row r="126" spans="1:37" s="351" customFormat="1" x14ac:dyDescent="0.25">
      <c r="A126" s="26">
        <v>66</v>
      </c>
      <c r="B126" s="25" t="s">
        <v>22</v>
      </c>
      <c r="C126" s="363">
        <v>3</v>
      </c>
      <c r="D126" s="364">
        <v>0</v>
      </c>
      <c r="E126" s="364">
        <v>2</v>
      </c>
      <c r="F126" s="364">
        <v>98</v>
      </c>
      <c r="G126" s="364">
        <v>38</v>
      </c>
      <c r="H126" s="364">
        <v>0</v>
      </c>
      <c r="I126" s="364">
        <v>10070</v>
      </c>
      <c r="J126" s="365">
        <v>10211</v>
      </c>
      <c r="K126" s="366">
        <v>39174.9</v>
      </c>
      <c r="L126" s="366">
        <v>0.26065159068689392</v>
      </c>
      <c r="M126" s="364">
        <v>567</v>
      </c>
      <c r="N126" s="364">
        <v>61</v>
      </c>
      <c r="O126" s="360">
        <v>18357</v>
      </c>
      <c r="P126" s="367">
        <v>-0.44375442610448335</v>
      </c>
      <c r="Q126" s="368" t="s">
        <v>51</v>
      </c>
      <c r="R126" s="369" t="s">
        <v>253</v>
      </c>
    </row>
    <row r="127" spans="1:37" s="380" customFormat="1" x14ac:dyDescent="0.25">
      <c r="A127" s="381">
        <v>66</v>
      </c>
      <c r="B127" s="371" t="s">
        <v>104</v>
      </c>
      <c r="C127" s="372">
        <v>3</v>
      </c>
      <c r="D127" s="373">
        <v>0</v>
      </c>
      <c r="E127" s="373">
        <v>3</v>
      </c>
      <c r="F127" s="373">
        <v>67</v>
      </c>
      <c r="G127" s="373">
        <v>8</v>
      </c>
      <c r="H127" s="373">
        <v>0</v>
      </c>
      <c r="I127" s="373">
        <v>10451</v>
      </c>
      <c r="J127" s="378">
        <v>10532</v>
      </c>
      <c r="K127" s="379">
        <v>3907.9000000000005</v>
      </c>
      <c r="L127" s="379">
        <v>2.6950536093554081</v>
      </c>
      <c r="M127" s="373">
        <v>721</v>
      </c>
      <c r="N127" s="373">
        <v>103</v>
      </c>
      <c r="O127" s="360">
        <v>15280</v>
      </c>
      <c r="P127" s="367">
        <v>-0.31073298429319374</v>
      </c>
      <c r="Q127" s="368" t="s">
        <v>107</v>
      </c>
      <c r="R127" s="380" t="s">
        <v>253</v>
      </c>
    </row>
    <row r="128" spans="1:37" s="351" customFormat="1" x14ac:dyDescent="0.25">
      <c r="A128" s="26">
        <v>66</v>
      </c>
      <c r="B128" s="25" t="s">
        <v>18</v>
      </c>
      <c r="C128" s="363">
        <v>3</v>
      </c>
      <c r="D128" s="364">
        <v>0</v>
      </c>
      <c r="E128" s="364">
        <v>1</v>
      </c>
      <c r="F128" s="364">
        <v>613</v>
      </c>
      <c r="G128" s="364">
        <v>100</v>
      </c>
      <c r="H128" s="364">
        <v>0</v>
      </c>
      <c r="I128" s="364">
        <v>54904</v>
      </c>
      <c r="J128" s="365">
        <v>55621</v>
      </c>
      <c r="K128" s="366">
        <v>129832.59999999998</v>
      </c>
      <c r="L128" s="366">
        <v>0.42840550062156968</v>
      </c>
      <c r="M128" s="364">
        <v>2442</v>
      </c>
      <c r="N128" s="364">
        <v>603</v>
      </c>
      <c r="O128" s="360">
        <v>163439</v>
      </c>
      <c r="P128" s="367">
        <v>-0.65968342929166235</v>
      </c>
      <c r="Q128" s="368" t="s">
        <v>48</v>
      </c>
      <c r="R128" s="351" t="s">
        <v>253</v>
      </c>
    </row>
    <row r="129" spans="1:18" s="351" customFormat="1" x14ac:dyDescent="0.25">
      <c r="A129" s="26"/>
      <c r="B129" s="25" t="s">
        <v>16</v>
      </c>
      <c r="C129" s="363">
        <v>9</v>
      </c>
      <c r="D129" s="364">
        <v>0</v>
      </c>
      <c r="E129" s="364">
        <v>6</v>
      </c>
      <c r="F129" s="364">
        <v>778</v>
      </c>
      <c r="G129" s="364">
        <v>146</v>
      </c>
      <c r="H129" s="364">
        <v>0</v>
      </c>
      <c r="I129" s="364">
        <v>75425</v>
      </c>
      <c r="J129" s="365">
        <v>76364</v>
      </c>
      <c r="K129" s="366">
        <v>172915.39999999997</v>
      </c>
      <c r="L129" s="366">
        <v>0.44162636757628304</v>
      </c>
      <c r="M129" s="364">
        <v>3730</v>
      </c>
      <c r="N129" s="364">
        <v>767</v>
      </c>
      <c r="O129" s="360">
        <v>197076</v>
      </c>
      <c r="P129" s="367">
        <v>-0.61251496884450662</v>
      </c>
      <c r="Q129" s="368"/>
      <c r="R129" s="369"/>
    </row>
    <row r="130" spans="1:18" s="351" customFormat="1" x14ac:dyDescent="0.25">
      <c r="A130" s="26"/>
      <c r="B130" s="25"/>
      <c r="C130" s="363"/>
      <c r="D130" s="364"/>
      <c r="E130" s="364"/>
      <c r="F130" s="364"/>
      <c r="G130" s="364"/>
      <c r="H130" s="364"/>
      <c r="I130" s="364"/>
      <c r="J130" s="365"/>
      <c r="K130" s="366"/>
      <c r="L130" s="366"/>
      <c r="M130" s="364"/>
      <c r="N130" s="364"/>
      <c r="O130" s="360"/>
      <c r="P130" s="367"/>
      <c r="Q130" s="368"/>
      <c r="R130" s="369"/>
    </row>
    <row r="131" spans="1:18" s="351" customFormat="1" x14ac:dyDescent="0.25">
      <c r="A131" s="26">
        <v>67</v>
      </c>
      <c r="B131" s="25" t="s">
        <v>17</v>
      </c>
      <c r="C131" s="363">
        <v>707</v>
      </c>
      <c r="D131" s="364">
        <v>0</v>
      </c>
      <c r="E131" s="364">
        <v>69.424486922618726</v>
      </c>
      <c r="F131" s="364">
        <v>10379</v>
      </c>
      <c r="G131" s="364">
        <v>3658</v>
      </c>
      <c r="H131" s="364">
        <v>2</v>
      </c>
      <c r="I131" s="364">
        <v>65796</v>
      </c>
      <c r="J131" s="365">
        <v>80611</v>
      </c>
      <c r="K131" s="366">
        <v>133915.29999999999</v>
      </c>
      <c r="L131" s="366">
        <v>0.60195511640566846</v>
      </c>
      <c r="M131" s="364">
        <v>2714</v>
      </c>
      <c r="N131" s="364">
        <v>560</v>
      </c>
      <c r="O131" s="360">
        <v>154781</v>
      </c>
      <c r="P131" s="367">
        <v>-0.47919318262577448</v>
      </c>
      <c r="Q131" s="368" t="s">
        <v>47</v>
      </c>
      <c r="R131" s="369" t="s">
        <v>253</v>
      </c>
    </row>
    <row r="132" spans="1:18" s="351" customFormat="1" x14ac:dyDescent="0.25">
      <c r="A132" s="26">
        <v>67</v>
      </c>
      <c r="B132" s="371" t="s">
        <v>23</v>
      </c>
      <c r="C132" s="372">
        <v>104</v>
      </c>
      <c r="D132" s="373">
        <v>0</v>
      </c>
      <c r="E132" s="373">
        <v>7.0713164022310098</v>
      </c>
      <c r="F132" s="373">
        <v>1717</v>
      </c>
      <c r="G132" s="373">
        <v>515</v>
      </c>
      <c r="H132" s="373">
        <v>0</v>
      </c>
      <c r="I132" s="373">
        <v>10124</v>
      </c>
      <c r="J132" s="378">
        <v>12468</v>
      </c>
      <c r="K132" s="379">
        <v>24571.799999999996</v>
      </c>
      <c r="L132" s="379">
        <v>0.50741093448587415</v>
      </c>
      <c r="M132" s="373">
        <v>495</v>
      </c>
      <c r="N132" s="373">
        <v>87</v>
      </c>
      <c r="O132" s="360">
        <v>11630</v>
      </c>
      <c r="P132" s="367">
        <v>7.2055030094583028E-2</v>
      </c>
      <c r="Q132" s="368" t="s">
        <v>52</v>
      </c>
      <c r="R132" s="351" t="s">
        <v>253</v>
      </c>
    </row>
    <row r="133" spans="1:18" s="351" customFormat="1" x14ac:dyDescent="0.25">
      <c r="A133" s="26">
        <v>67</v>
      </c>
      <c r="B133" s="25" t="s">
        <v>14</v>
      </c>
      <c r="C133" s="363">
        <v>960</v>
      </c>
      <c r="D133" s="364">
        <v>0</v>
      </c>
      <c r="E133" s="364">
        <v>90.504196675150268</v>
      </c>
      <c r="F133" s="364">
        <v>12689</v>
      </c>
      <c r="G133" s="364">
        <v>4250</v>
      </c>
      <c r="H133" s="364">
        <v>0</v>
      </c>
      <c r="I133" s="364">
        <v>79756</v>
      </c>
      <c r="J133" s="365">
        <v>97745</v>
      </c>
      <c r="K133" s="366">
        <v>126779.4</v>
      </c>
      <c r="L133" s="366">
        <v>0.77098487609185729</v>
      </c>
      <c r="M133" s="364">
        <v>2946</v>
      </c>
      <c r="N133" s="364">
        <v>380</v>
      </c>
      <c r="O133" s="360">
        <v>190493</v>
      </c>
      <c r="P133" s="367">
        <v>-0.48688403248413326</v>
      </c>
      <c r="Q133" s="368" t="s">
        <v>45</v>
      </c>
      <c r="R133" s="351" t="s">
        <v>253</v>
      </c>
    </row>
    <row r="134" spans="1:18" s="351" customFormat="1" x14ac:dyDescent="0.25">
      <c r="A134" s="26"/>
      <c r="B134" s="25" t="s">
        <v>16</v>
      </c>
      <c r="C134" s="363">
        <v>1771</v>
      </c>
      <c r="D134" s="364">
        <v>0</v>
      </c>
      <c r="E134" s="364">
        <v>167</v>
      </c>
      <c r="F134" s="364">
        <v>24785</v>
      </c>
      <c r="G134" s="364">
        <v>8423</v>
      </c>
      <c r="H134" s="364">
        <v>2</v>
      </c>
      <c r="I134" s="364">
        <v>155676</v>
      </c>
      <c r="J134" s="365">
        <v>190824</v>
      </c>
      <c r="K134" s="366">
        <v>285266.5</v>
      </c>
      <c r="L134" s="366">
        <v>0.66893238427926172</v>
      </c>
      <c r="M134" s="364">
        <v>6155</v>
      </c>
      <c r="N134" s="364">
        <v>1027</v>
      </c>
      <c r="O134" s="360">
        <v>356904</v>
      </c>
      <c r="P134" s="367">
        <v>-0.46533521619258955</v>
      </c>
      <c r="Q134" s="368"/>
      <c r="R134" s="369"/>
    </row>
    <row r="135" spans="1:18" s="388" customFormat="1" x14ac:dyDescent="0.25">
      <c r="A135" s="26"/>
      <c r="B135" s="25"/>
      <c r="C135" s="363"/>
      <c r="D135" s="364"/>
      <c r="E135" s="364"/>
      <c r="F135" s="364"/>
      <c r="G135" s="364"/>
      <c r="H135" s="364"/>
      <c r="I135" s="364"/>
      <c r="J135" s="365"/>
      <c r="K135" s="366"/>
      <c r="L135" s="366"/>
      <c r="M135" s="364"/>
      <c r="N135" s="364"/>
      <c r="O135" s="360"/>
      <c r="P135" s="367"/>
      <c r="Q135" s="368"/>
      <c r="R135" s="369"/>
    </row>
    <row r="136" spans="1:18" s="389" customFormat="1" x14ac:dyDescent="0.25">
      <c r="A136" s="381">
        <v>70</v>
      </c>
      <c r="B136" s="371" t="s">
        <v>17</v>
      </c>
      <c r="C136" s="372">
        <v>599</v>
      </c>
      <c r="D136" s="373">
        <v>0</v>
      </c>
      <c r="E136" s="373">
        <v>42</v>
      </c>
      <c r="F136" s="373">
        <v>19873</v>
      </c>
      <c r="G136" s="373">
        <v>6448</v>
      </c>
      <c r="H136" s="373">
        <v>3</v>
      </c>
      <c r="I136" s="373">
        <v>146221</v>
      </c>
      <c r="J136" s="378">
        <v>173186</v>
      </c>
      <c r="K136" s="379">
        <v>209257.1</v>
      </c>
      <c r="L136" s="379">
        <v>0.82762305317238938</v>
      </c>
      <c r="M136" s="373">
        <v>8324</v>
      </c>
      <c r="N136" s="373">
        <v>1785</v>
      </c>
      <c r="O136" s="360">
        <v>278154</v>
      </c>
      <c r="P136" s="367">
        <v>-0.37737368508092639</v>
      </c>
      <c r="Q136" s="368" t="s">
        <v>47</v>
      </c>
      <c r="R136" s="389" t="s">
        <v>253</v>
      </c>
    </row>
    <row r="137" spans="1:18" s="388" customFormat="1" x14ac:dyDescent="0.25">
      <c r="A137" s="26">
        <v>70</v>
      </c>
      <c r="B137" s="25" t="s">
        <v>14</v>
      </c>
      <c r="C137" s="363">
        <v>1330</v>
      </c>
      <c r="D137" s="364">
        <v>0</v>
      </c>
      <c r="E137" s="364">
        <v>106</v>
      </c>
      <c r="F137" s="364">
        <v>57676</v>
      </c>
      <c r="G137" s="364">
        <v>19337</v>
      </c>
      <c r="H137" s="364">
        <v>1</v>
      </c>
      <c r="I137" s="364">
        <v>413091</v>
      </c>
      <c r="J137" s="365">
        <v>491541</v>
      </c>
      <c r="K137" s="366">
        <v>489052.1</v>
      </c>
      <c r="L137" s="366">
        <v>1.0050892328240693</v>
      </c>
      <c r="M137" s="364">
        <v>20543</v>
      </c>
      <c r="N137" s="364">
        <v>6333</v>
      </c>
      <c r="O137" s="360">
        <v>907517</v>
      </c>
      <c r="P137" s="367">
        <v>-0.4583671710832965</v>
      </c>
      <c r="Q137" s="368" t="s">
        <v>45</v>
      </c>
      <c r="R137" s="388" t="s">
        <v>253</v>
      </c>
    </row>
    <row r="138" spans="1:18" s="388" customFormat="1" x14ac:dyDescent="0.25">
      <c r="A138" s="26"/>
      <c r="B138" s="25" t="s">
        <v>16</v>
      </c>
      <c r="C138" s="363">
        <v>1929</v>
      </c>
      <c r="D138" s="364">
        <v>0</v>
      </c>
      <c r="E138" s="364">
        <v>148</v>
      </c>
      <c r="F138" s="364">
        <v>77549</v>
      </c>
      <c r="G138" s="364">
        <v>25785</v>
      </c>
      <c r="H138" s="364">
        <v>4</v>
      </c>
      <c r="I138" s="364">
        <v>559312</v>
      </c>
      <c r="J138" s="365">
        <v>664727</v>
      </c>
      <c r="K138" s="366">
        <v>698309.2</v>
      </c>
      <c r="L138" s="366">
        <v>0.95190926884537685</v>
      </c>
      <c r="M138" s="364">
        <v>28867</v>
      </c>
      <c r="N138" s="364">
        <v>8118</v>
      </c>
      <c r="O138" s="360">
        <v>1185671</v>
      </c>
      <c r="P138" s="367">
        <v>-0.43936640096620394</v>
      </c>
      <c r="Q138" s="368"/>
      <c r="R138" s="369"/>
    </row>
    <row r="139" spans="1:18" s="388" customFormat="1" x14ac:dyDescent="0.25">
      <c r="A139" s="26"/>
      <c r="B139" s="390"/>
      <c r="C139" s="363"/>
      <c r="D139" s="364"/>
      <c r="E139" s="364"/>
      <c r="F139" s="364"/>
      <c r="G139" s="364"/>
      <c r="H139" s="364"/>
      <c r="I139" s="364"/>
      <c r="J139" s="365"/>
      <c r="K139" s="366"/>
      <c r="L139" s="366"/>
      <c r="M139" s="364"/>
      <c r="N139" s="364"/>
      <c r="O139" s="360"/>
      <c r="P139" s="367"/>
      <c r="Q139" s="368"/>
      <c r="R139" s="369"/>
    </row>
    <row r="140" spans="1:18" s="388" customFormat="1" x14ac:dyDescent="0.25">
      <c r="A140" s="26">
        <v>72</v>
      </c>
      <c r="B140" s="25" t="s">
        <v>22</v>
      </c>
      <c r="C140" s="363">
        <v>8</v>
      </c>
      <c r="D140" s="364">
        <v>0</v>
      </c>
      <c r="E140" s="364">
        <v>4</v>
      </c>
      <c r="F140" s="364">
        <v>705</v>
      </c>
      <c r="G140" s="364">
        <v>97</v>
      </c>
      <c r="H140" s="364">
        <v>0</v>
      </c>
      <c r="I140" s="364">
        <v>68090.194391870245</v>
      </c>
      <c r="J140" s="365">
        <v>68904</v>
      </c>
      <c r="K140" s="366">
        <v>82229.100000000006</v>
      </c>
      <c r="L140" s="366">
        <v>0.83795152810866225</v>
      </c>
      <c r="M140" s="364">
        <v>3490.2570538392101</v>
      </c>
      <c r="N140" s="364">
        <v>448.2570538392103</v>
      </c>
      <c r="O140" s="360">
        <v>52793</v>
      </c>
      <c r="P140" s="367">
        <v>0.30517303430379017</v>
      </c>
      <c r="Q140" s="368" t="s">
        <v>51</v>
      </c>
      <c r="R140" s="369" t="s">
        <v>253</v>
      </c>
    </row>
    <row r="141" spans="1:18" s="388" customFormat="1" x14ac:dyDescent="0.25">
      <c r="A141" s="26">
        <v>72</v>
      </c>
      <c r="B141" s="25" t="s">
        <v>20</v>
      </c>
      <c r="C141" s="363">
        <v>0</v>
      </c>
      <c r="D141" s="364">
        <v>0</v>
      </c>
      <c r="E141" s="364">
        <v>0</v>
      </c>
      <c r="F141" s="364">
        <v>10</v>
      </c>
      <c r="G141" s="364">
        <v>5</v>
      </c>
      <c r="H141" s="364">
        <v>0</v>
      </c>
      <c r="I141" s="364">
        <v>1433.2256355006839</v>
      </c>
      <c r="J141" s="365">
        <v>1448</v>
      </c>
      <c r="K141" s="366">
        <v>32821.199999999997</v>
      </c>
      <c r="L141" s="366">
        <v>4.4117826283012203E-2</v>
      </c>
      <c r="M141" s="364">
        <v>64.00358151588388</v>
      </c>
      <c r="N141" s="364">
        <v>2.0035815158838775</v>
      </c>
      <c r="O141" s="360">
        <v>3832</v>
      </c>
      <c r="P141" s="367">
        <v>-0.62212943632567852</v>
      </c>
      <c r="Q141" s="368" t="s">
        <v>247</v>
      </c>
      <c r="R141" s="369" t="s">
        <v>253</v>
      </c>
    </row>
    <row r="142" spans="1:18" s="388" customFormat="1" x14ac:dyDescent="0.25">
      <c r="A142" s="26">
        <v>72</v>
      </c>
      <c r="B142" s="25" t="s">
        <v>14</v>
      </c>
      <c r="C142" s="363">
        <v>1</v>
      </c>
      <c r="D142" s="364">
        <v>0</v>
      </c>
      <c r="E142" s="364">
        <v>2</v>
      </c>
      <c r="F142" s="364">
        <v>142</v>
      </c>
      <c r="G142" s="364">
        <v>110</v>
      </c>
      <c r="H142" s="364">
        <v>0</v>
      </c>
      <c r="I142" s="364">
        <v>15567.136883790001</v>
      </c>
      <c r="J142" s="365">
        <v>15822</v>
      </c>
      <c r="K142" s="366">
        <v>68762.3</v>
      </c>
      <c r="L142" s="366">
        <v>0.230097015370341</v>
      </c>
      <c r="M142" s="364">
        <v>749.04979180619057</v>
      </c>
      <c r="N142" s="364">
        <v>66.049791806190498</v>
      </c>
      <c r="O142" s="360">
        <v>28954</v>
      </c>
      <c r="P142" s="367">
        <v>-0.45354700559508188</v>
      </c>
      <c r="Q142" s="368" t="s">
        <v>45</v>
      </c>
      <c r="R142" s="369" t="s">
        <v>253</v>
      </c>
    </row>
    <row r="143" spans="1:18" s="389" customFormat="1" x14ac:dyDescent="0.25">
      <c r="A143" s="381">
        <v>72</v>
      </c>
      <c r="B143" s="371" t="s">
        <v>15</v>
      </c>
      <c r="C143" s="372">
        <v>10</v>
      </c>
      <c r="D143" s="373">
        <v>0</v>
      </c>
      <c r="E143" s="373">
        <v>5</v>
      </c>
      <c r="F143" s="373">
        <v>855</v>
      </c>
      <c r="G143" s="373">
        <v>229</v>
      </c>
      <c r="H143" s="373">
        <v>0</v>
      </c>
      <c r="I143" s="373">
        <v>86847.559444428276</v>
      </c>
      <c r="J143" s="378">
        <v>87947</v>
      </c>
      <c r="K143" s="379">
        <v>290318.39999999997</v>
      </c>
      <c r="L143" s="379">
        <v>0.30293291778957177</v>
      </c>
      <c r="M143" s="373">
        <v>3842.2628483242579</v>
      </c>
      <c r="N143" s="373">
        <v>538.26284832425813</v>
      </c>
      <c r="O143" s="360">
        <v>252151</v>
      </c>
      <c r="P143" s="367">
        <v>-0.65121296366066361</v>
      </c>
      <c r="Q143" s="368" t="s">
        <v>46</v>
      </c>
      <c r="R143" s="389" t="s">
        <v>253</v>
      </c>
    </row>
    <row r="144" spans="1:18" s="388" customFormat="1" x14ac:dyDescent="0.25">
      <c r="A144" s="26">
        <v>72</v>
      </c>
      <c r="B144" s="25" t="s">
        <v>18</v>
      </c>
      <c r="C144" s="363">
        <v>8</v>
      </c>
      <c r="D144" s="364">
        <v>0</v>
      </c>
      <c r="E144" s="364">
        <v>4</v>
      </c>
      <c r="F144" s="364">
        <v>1617</v>
      </c>
      <c r="G144" s="364">
        <v>148</v>
      </c>
      <c r="H144" s="364">
        <v>2</v>
      </c>
      <c r="I144" s="364">
        <v>128257.8836444108</v>
      </c>
      <c r="J144" s="365">
        <v>130037</v>
      </c>
      <c r="K144" s="366">
        <v>274741</v>
      </c>
      <c r="L144" s="366">
        <v>0.47330758787367011</v>
      </c>
      <c r="M144" s="364">
        <v>6435.4267245144565</v>
      </c>
      <c r="N144" s="364">
        <v>962.42672451445708</v>
      </c>
      <c r="O144" s="360">
        <v>358081</v>
      </c>
      <c r="P144" s="382">
        <v>-0.63685032157528609</v>
      </c>
      <c r="Q144" s="368" t="s">
        <v>48</v>
      </c>
      <c r="R144" s="388" t="s">
        <v>253</v>
      </c>
    </row>
    <row r="145" spans="1:37" s="388" customFormat="1" x14ac:dyDescent="0.25">
      <c r="A145" s="26"/>
      <c r="B145" s="25" t="s">
        <v>138</v>
      </c>
      <c r="C145" s="363">
        <v>27</v>
      </c>
      <c r="D145" s="364">
        <v>0</v>
      </c>
      <c r="E145" s="364">
        <v>15</v>
      </c>
      <c r="F145" s="364">
        <v>3329</v>
      </c>
      <c r="G145" s="364">
        <v>589</v>
      </c>
      <c r="H145" s="364">
        <v>2</v>
      </c>
      <c r="I145" s="364">
        <v>300196</v>
      </c>
      <c r="J145" s="365">
        <v>304158</v>
      </c>
      <c r="K145" s="366">
        <v>748872</v>
      </c>
      <c r="L145" s="366">
        <v>0.40615485690478481</v>
      </c>
      <c r="M145" s="364">
        <v>14581</v>
      </c>
      <c r="N145" s="364">
        <v>2017</v>
      </c>
      <c r="O145" s="360">
        <v>695811</v>
      </c>
      <c r="P145" s="367">
        <v>-0.56287267663201646</v>
      </c>
      <c r="Q145" s="368"/>
      <c r="R145" s="369"/>
    </row>
    <row r="146" spans="1:37" s="388" customFormat="1" x14ac:dyDescent="0.25">
      <c r="A146" s="26"/>
      <c r="B146" s="25"/>
      <c r="C146" s="363"/>
      <c r="D146" s="364"/>
      <c r="E146" s="364"/>
      <c r="F146" s="364"/>
      <c r="G146" s="364"/>
      <c r="H146" s="364"/>
      <c r="I146" s="364"/>
      <c r="J146" s="365"/>
      <c r="K146" s="366"/>
      <c r="L146" s="366"/>
      <c r="M146" s="364"/>
      <c r="N146" s="364"/>
      <c r="O146" s="360"/>
      <c r="P146" s="367"/>
      <c r="Q146" s="368"/>
    </row>
    <row r="147" spans="1:37" s="351" customFormat="1" x14ac:dyDescent="0.25">
      <c r="A147" s="26">
        <v>75</v>
      </c>
      <c r="B147" s="25" t="s">
        <v>14</v>
      </c>
      <c r="C147" s="363">
        <v>827</v>
      </c>
      <c r="D147" s="364">
        <v>0</v>
      </c>
      <c r="E147" s="364">
        <v>65</v>
      </c>
      <c r="F147" s="364">
        <v>10470</v>
      </c>
      <c r="G147" s="364">
        <v>3627</v>
      </c>
      <c r="H147" s="364">
        <v>1</v>
      </c>
      <c r="I147" s="364">
        <v>68941</v>
      </c>
      <c r="J147" s="365">
        <v>83931</v>
      </c>
      <c r="K147" s="366">
        <v>150643</v>
      </c>
      <c r="L147" s="366">
        <v>0.55715167648015507</v>
      </c>
      <c r="M147" s="364">
        <v>2475</v>
      </c>
      <c r="N147" s="364">
        <v>452</v>
      </c>
      <c r="O147" s="360">
        <v>171948</v>
      </c>
      <c r="P147" s="367">
        <v>-0.51188149905785463</v>
      </c>
      <c r="Q147" s="368" t="s">
        <v>45</v>
      </c>
      <c r="R147" s="369" t="s">
        <v>253</v>
      </c>
    </row>
    <row r="148" spans="1:37" s="351" customFormat="1" x14ac:dyDescent="0.25">
      <c r="A148" s="26"/>
      <c r="B148" s="25"/>
      <c r="C148" s="363"/>
      <c r="D148" s="364"/>
      <c r="E148" s="364"/>
      <c r="F148" s="364"/>
      <c r="G148" s="364"/>
      <c r="H148" s="364"/>
      <c r="I148" s="364"/>
      <c r="J148" s="365"/>
      <c r="K148" s="366"/>
      <c r="L148" s="366"/>
      <c r="M148" s="364"/>
      <c r="N148" s="364"/>
      <c r="O148" s="360"/>
      <c r="P148" s="367"/>
      <c r="Q148" s="368"/>
      <c r="R148" s="369"/>
    </row>
    <row r="149" spans="1:37" s="351" customFormat="1" x14ac:dyDescent="0.25">
      <c r="A149" s="26">
        <v>77</v>
      </c>
      <c r="B149" s="25" t="s">
        <v>19</v>
      </c>
      <c r="C149" s="363">
        <v>1</v>
      </c>
      <c r="D149" s="364">
        <v>0</v>
      </c>
      <c r="E149" s="364">
        <v>0</v>
      </c>
      <c r="F149" s="364">
        <v>51</v>
      </c>
      <c r="G149" s="364">
        <v>7</v>
      </c>
      <c r="H149" s="364">
        <v>0</v>
      </c>
      <c r="I149" s="364">
        <v>7208.4159835034952</v>
      </c>
      <c r="J149" s="365">
        <v>7267</v>
      </c>
      <c r="K149" s="366">
        <v>22420.9</v>
      </c>
      <c r="L149" s="366">
        <v>0.32411722990602515</v>
      </c>
      <c r="M149" s="364">
        <v>347.09244077855453</v>
      </c>
      <c r="N149" s="364">
        <v>48</v>
      </c>
      <c r="O149" s="360">
        <v>16379</v>
      </c>
      <c r="P149" s="367">
        <v>-0.55632211978753277</v>
      </c>
      <c r="Q149" s="368" t="s">
        <v>49</v>
      </c>
      <c r="R149" s="369" t="s">
        <v>253</v>
      </c>
    </row>
    <row r="150" spans="1:37" s="380" customFormat="1" x14ac:dyDescent="0.25">
      <c r="A150" s="381">
        <v>77</v>
      </c>
      <c r="B150" s="371" t="s">
        <v>14</v>
      </c>
      <c r="C150" s="372">
        <v>7</v>
      </c>
      <c r="D150" s="373">
        <v>0</v>
      </c>
      <c r="E150" s="373">
        <v>4</v>
      </c>
      <c r="F150" s="373">
        <v>746</v>
      </c>
      <c r="G150" s="373">
        <v>107</v>
      </c>
      <c r="H150" s="373">
        <v>3</v>
      </c>
      <c r="I150" s="373">
        <v>109869.0568827642</v>
      </c>
      <c r="J150" s="378">
        <v>110736</v>
      </c>
      <c r="K150" s="379">
        <v>296861.8</v>
      </c>
      <c r="L150" s="379">
        <v>0.37302205942293687</v>
      </c>
      <c r="M150" s="373">
        <v>4099.3459739475929</v>
      </c>
      <c r="N150" s="373">
        <v>1081</v>
      </c>
      <c r="O150" s="378">
        <v>327396</v>
      </c>
      <c r="P150" s="367">
        <v>-0.66176740094564379</v>
      </c>
      <c r="Q150" s="368" t="s">
        <v>45</v>
      </c>
      <c r="R150" s="380" t="s">
        <v>253</v>
      </c>
    </row>
    <row r="151" spans="1:37" s="351" customFormat="1" x14ac:dyDescent="0.25">
      <c r="A151" s="26">
        <v>77</v>
      </c>
      <c r="B151" s="25" t="s">
        <v>18</v>
      </c>
      <c r="C151" s="372">
        <v>3</v>
      </c>
      <c r="D151" s="373">
        <v>0</v>
      </c>
      <c r="E151" s="373">
        <v>2</v>
      </c>
      <c r="F151" s="373">
        <v>228</v>
      </c>
      <c r="G151" s="373">
        <v>17</v>
      </c>
      <c r="H151" s="373">
        <v>0</v>
      </c>
      <c r="I151" s="373">
        <v>48267.527133732328</v>
      </c>
      <c r="J151" s="374">
        <v>48518</v>
      </c>
      <c r="K151" s="375">
        <v>98698.599999999991</v>
      </c>
      <c r="L151" s="375">
        <v>0.49157738812911234</v>
      </c>
      <c r="M151" s="373">
        <v>1761.561585273852</v>
      </c>
      <c r="N151" s="373">
        <v>441</v>
      </c>
      <c r="O151" s="360">
        <v>129190</v>
      </c>
      <c r="P151" s="382">
        <v>-0.62444461645638205</v>
      </c>
      <c r="Q151" s="368" t="s">
        <v>48</v>
      </c>
      <c r="R151" s="351" t="s">
        <v>253</v>
      </c>
    </row>
    <row r="152" spans="1:37" s="351" customFormat="1" x14ac:dyDescent="0.25">
      <c r="A152" s="26"/>
      <c r="B152" s="25" t="s">
        <v>138</v>
      </c>
      <c r="C152" s="363">
        <v>11</v>
      </c>
      <c r="D152" s="364">
        <v>0</v>
      </c>
      <c r="E152" s="364">
        <v>6</v>
      </c>
      <c r="F152" s="364">
        <v>1025</v>
      </c>
      <c r="G152" s="364">
        <v>131</v>
      </c>
      <c r="H152" s="364">
        <v>3</v>
      </c>
      <c r="I152" s="364">
        <v>165345.00000000003</v>
      </c>
      <c r="J152" s="365">
        <v>166521</v>
      </c>
      <c r="K152" s="366">
        <v>417981.3</v>
      </c>
      <c r="L152" s="366">
        <v>0.39839342094969321</v>
      </c>
      <c r="M152" s="364">
        <v>6207.9999999999991</v>
      </c>
      <c r="N152" s="364">
        <v>1570</v>
      </c>
      <c r="O152" s="360">
        <v>472965</v>
      </c>
      <c r="P152" s="367">
        <v>-0.64792109352700522</v>
      </c>
      <c r="Q152" s="368"/>
      <c r="R152" s="369"/>
    </row>
    <row r="153" spans="1:37" s="351" customFormat="1" x14ac:dyDescent="0.25">
      <c r="A153" s="26"/>
      <c r="B153" s="390"/>
      <c r="C153" s="363"/>
      <c r="D153" s="364"/>
      <c r="E153" s="364"/>
      <c r="F153" s="364"/>
      <c r="G153" s="364"/>
      <c r="H153" s="364"/>
      <c r="I153" s="364"/>
      <c r="J153" s="365"/>
      <c r="K153" s="366"/>
      <c r="L153" s="366"/>
      <c r="M153" s="364"/>
      <c r="N153" s="364"/>
      <c r="O153" s="360"/>
      <c r="P153" s="367"/>
      <c r="Q153" s="368"/>
      <c r="R153" s="369"/>
    </row>
    <row r="154" spans="1:37" s="351" customFormat="1" x14ac:dyDescent="0.25">
      <c r="A154" s="26">
        <v>80</v>
      </c>
      <c r="B154" s="25" t="s">
        <v>17</v>
      </c>
      <c r="C154" s="363">
        <v>182</v>
      </c>
      <c r="D154" s="364">
        <v>0</v>
      </c>
      <c r="E154" s="364">
        <v>18</v>
      </c>
      <c r="F154" s="364">
        <v>6907</v>
      </c>
      <c r="G154" s="364">
        <v>3331</v>
      </c>
      <c r="H154" s="364">
        <v>0</v>
      </c>
      <c r="I154" s="364">
        <v>32363</v>
      </c>
      <c r="J154" s="365">
        <v>42801</v>
      </c>
      <c r="K154" s="366">
        <v>37200.400000000001</v>
      </c>
      <c r="L154" s="366">
        <v>1.1505521446005957</v>
      </c>
      <c r="M154" s="364">
        <v>1250</v>
      </c>
      <c r="N154" s="364">
        <v>569</v>
      </c>
      <c r="O154" s="360">
        <v>81256</v>
      </c>
      <c r="P154" s="367">
        <v>-0.47325735945653247</v>
      </c>
      <c r="Q154" s="368" t="s">
        <v>47</v>
      </c>
      <c r="R154" s="369" t="s">
        <v>253</v>
      </c>
    </row>
    <row r="155" spans="1:37" s="351" customFormat="1" x14ac:dyDescent="0.25">
      <c r="A155" s="26">
        <v>80</v>
      </c>
      <c r="B155" s="25" t="s">
        <v>20</v>
      </c>
      <c r="C155" s="363">
        <v>17</v>
      </c>
      <c r="D155" s="364">
        <v>0</v>
      </c>
      <c r="E155" s="364">
        <v>0</v>
      </c>
      <c r="F155" s="364">
        <v>443</v>
      </c>
      <c r="G155" s="364">
        <v>207</v>
      </c>
      <c r="H155" s="364">
        <v>0</v>
      </c>
      <c r="I155" s="364">
        <v>1814</v>
      </c>
      <c r="J155" s="365">
        <v>2481</v>
      </c>
      <c r="K155" s="366">
        <v>7317.5</v>
      </c>
      <c r="L155" s="366">
        <v>0.33905022207037921</v>
      </c>
      <c r="M155" s="364">
        <v>82</v>
      </c>
      <c r="N155" s="364">
        <v>8</v>
      </c>
      <c r="O155" s="360">
        <v>4675</v>
      </c>
      <c r="P155" s="367">
        <v>-0.46930481283422465</v>
      </c>
      <c r="Q155" s="368" t="s">
        <v>247</v>
      </c>
      <c r="R155" s="369" t="s">
        <v>253</v>
      </c>
    </row>
    <row r="156" spans="1:37" s="380" customFormat="1" x14ac:dyDescent="0.25">
      <c r="A156" s="381">
        <v>80</v>
      </c>
      <c r="B156" s="371" t="s">
        <v>14</v>
      </c>
      <c r="C156" s="372">
        <v>724</v>
      </c>
      <c r="D156" s="373">
        <v>0</v>
      </c>
      <c r="E156" s="373">
        <v>32</v>
      </c>
      <c r="F156" s="373">
        <v>24373</v>
      </c>
      <c r="G156" s="373">
        <v>12661</v>
      </c>
      <c r="H156" s="373">
        <v>1</v>
      </c>
      <c r="I156" s="373">
        <v>122216</v>
      </c>
      <c r="J156" s="378">
        <v>160007</v>
      </c>
      <c r="K156" s="379">
        <v>257271.5</v>
      </c>
      <c r="L156" s="379">
        <v>0.62193830253253857</v>
      </c>
      <c r="M156" s="373">
        <v>5934</v>
      </c>
      <c r="N156" s="373">
        <v>1461</v>
      </c>
      <c r="O156" s="360">
        <v>291472</v>
      </c>
      <c r="P156" s="367">
        <v>-0.45103817862436191</v>
      </c>
      <c r="Q156" s="368" t="s">
        <v>45</v>
      </c>
      <c r="R156" s="380" t="s">
        <v>253</v>
      </c>
    </row>
    <row r="157" spans="1:37" s="351" customFormat="1" x14ac:dyDescent="0.25">
      <c r="A157" s="26">
        <v>80</v>
      </c>
      <c r="B157" s="25" t="s">
        <v>15</v>
      </c>
      <c r="C157" s="363">
        <v>95</v>
      </c>
      <c r="D157" s="364">
        <v>0</v>
      </c>
      <c r="E157" s="364">
        <v>11</v>
      </c>
      <c r="F157" s="364">
        <v>3946</v>
      </c>
      <c r="G157" s="364">
        <v>1824</v>
      </c>
      <c r="H157" s="364">
        <v>2</v>
      </c>
      <c r="I157" s="364">
        <v>18235</v>
      </c>
      <c r="J157" s="365">
        <v>24113</v>
      </c>
      <c r="K157" s="366">
        <v>61119.299999999996</v>
      </c>
      <c r="L157" s="366">
        <v>0.39452349748770033</v>
      </c>
      <c r="M157" s="364">
        <v>1249</v>
      </c>
      <c r="N157" s="364">
        <v>106</v>
      </c>
      <c r="O157" s="360">
        <v>46421</v>
      </c>
      <c r="P157" s="367">
        <v>-0.48055836798000906</v>
      </c>
      <c r="Q157" s="368" t="s">
        <v>46</v>
      </c>
      <c r="R157" s="351" t="s">
        <v>253</v>
      </c>
    </row>
    <row r="158" spans="1:37" s="351" customFormat="1" x14ac:dyDescent="0.25">
      <c r="A158" s="26"/>
      <c r="B158" s="25" t="s">
        <v>16</v>
      </c>
      <c r="C158" s="363">
        <v>1018</v>
      </c>
      <c r="D158" s="364">
        <v>0</v>
      </c>
      <c r="E158" s="364">
        <v>61</v>
      </c>
      <c r="F158" s="364">
        <v>35669</v>
      </c>
      <c r="G158" s="364">
        <v>18023</v>
      </c>
      <c r="H158" s="364">
        <v>3</v>
      </c>
      <c r="I158" s="364">
        <v>174628</v>
      </c>
      <c r="J158" s="365">
        <v>229402</v>
      </c>
      <c r="K158" s="366">
        <v>362908.7</v>
      </c>
      <c r="L158" s="366">
        <v>0.63212042037019223</v>
      </c>
      <c r="M158" s="364">
        <v>8515</v>
      </c>
      <c r="N158" s="364">
        <v>2144</v>
      </c>
      <c r="O158" s="360">
        <v>423824</v>
      </c>
      <c r="P158" s="367">
        <v>-0.45873287024802745</v>
      </c>
      <c r="Q158" s="368"/>
      <c r="R158" s="369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/>
    </row>
    <row r="159" spans="1:37" s="351" customFormat="1" x14ac:dyDescent="0.25">
      <c r="A159" s="26"/>
      <c r="B159" s="25"/>
      <c r="C159" s="363"/>
      <c r="D159" s="364"/>
      <c r="E159" s="364"/>
      <c r="F159" s="364"/>
      <c r="G159" s="364"/>
      <c r="H159" s="364"/>
      <c r="I159" s="364"/>
      <c r="J159" s="365"/>
      <c r="K159" s="366"/>
      <c r="L159" s="366"/>
      <c r="M159" s="364"/>
      <c r="N159" s="364"/>
      <c r="O159" s="360"/>
      <c r="P159" s="367"/>
      <c r="Q159" s="368"/>
      <c r="R159" s="369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/>
    </row>
    <row r="160" spans="1:37" s="351" customFormat="1" x14ac:dyDescent="0.25">
      <c r="A160" s="26">
        <v>81</v>
      </c>
      <c r="B160" s="25" t="s">
        <v>22</v>
      </c>
      <c r="C160" s="363">
        <v>0</v>
      </c>
      <c r="D160" s="364">
        <v>0</v>
      </c>
      <c r="E160" s="364">
        <v>0</v>
      </c>
      <c r="F160" s="364">
        <v>278</v>
      </c>
      <c r="G160" s="364">
        <v>9</v>
      </c>
      <c r="H160" s="364">
        <v>0</v>
      </c>
      <c r="I160" s="364">
        <v>12159</v>
      </c>
      <c r="J160" s="365">
        <v>12446</v>
      </c>
      <c r="K160" s="366">
        <v>41034.6</v>
      </c>
      <c r="L160" s="366">
        <v>0.30330501576718183</v>
      </c>
      <c r="M160" s="364">
        <v>662</v>
      </c>
      <c r="N160" s="364">
        <v>52</v>
      </c>
      <c r="O160" s="360">
        <v>23057</v>
      </c>
      <c r="P160" s="367">
        <v>-0.46020731231296352</v>
      </c>
      <c r="Q160" s="368" t="s">
        <v>51</v>
      </c>
      <c r="R160" s="369" t="s">
        <v>253</v>
      </c>
    </row>
    <row r="161" spans="1:37" s="388" customFormat="1" x14ac:dyDescent="0.25">
      <c r="A161" s="26">
        <v>81</v>
      </c>
      <c r="B161" s="25" t="s">
        <v>256</v>
      </c>
      <c r="C161" s="363">
        <v>0</v>
      </c>
      <c r="D161" s="364">
        <v>0</v>
      </c>
      <c r="E161" s="364">
        <v>0</v>
      </c>
      <c r="F161" s="364">
        <v>60</v>
      </c>
      <c r="G161" s="364">
        <v>3</v>
      </c>
      <c r="H161" s="364">
        <v>0</v>
      </c>
      <c r="I161" s="364">
        <v>1803</v>
      </c>
      <c r="J161" s="365">
        <v>1866</v>
      </c>
      <c r="K161" s="366">
        <v>15922.699999999999</v>
      </c>
      <c r="L161" s="366">
        <v>0.11719117988783311</v>
      </c>
      <c r="M161" s="364">
        <v>138</v>
      </c>
      <c r="N161" s="364">
        <v>14</v>
      </c>
      <c r="O161" s="360">
        <v>1142</v>
      </c>
      <c r="P161" s="367">
        <v>0.63397548161120842</v>
      </c>
      <c r="Q161" s="368" t="s">
        <v>256</v>
      </c>
      <c r="R161" s="369" t="s">
        <v>253</v>
      </c>
      <c r="S161" s="351"/>
      <c r="T161" s="351"/>
      <c r="U161" s="351"/>
      <c r="V161" s="351"/>
      <c r="W161" s="351"/>
      <c r="X161" s="351"/>
      <c r="Y161" s="351"/>
      <c r="Z161" s="351"/>
      <c r="AA161" s="351"/>
      <c r="AB161" s="351"/>
      <c r="AC161" s="351"/>
      <c r="AD161" s="351"/>
      <c r="AE161" s="351"/>
      <c r="AF161" s="351"/>
      <c r="AG161" s="351"/>
      <c r="AH161" s="351"/>
      <c r="AI161" s="351"/>
      <c r="AJ161" s="351"/>
      <c r="AK161" s="351"/>
    </row>
    <row r="162" spans="1:37" s="389" customFormat="1" x14ac:dyDescent="0.25">
      <c r="A162" s="381">
        <v>81</v>
      </c>
      <c r="B162" s="371" t="s">
        <v>15</v>
      </c>
      <c r="C162" s="372">
        <v>5</v>
      </c>
      <c r="D162" s="373">
        <v>0</v>
      </c>
      <c r="E162" s="373">
        <v>2</v>
      </c>
      <c r="F162" s="373">
        <v>1645</v>
      </c>
      <c r="G162" s="373">
        <v>136</v>
      </c>
      <c r="H162" s="373">
        <v>0</v>
      </c>
      <c r="I162" s="373">
        <v>57885</v>
      </c>
      <c r="J162" s="378">
        <v>59673</v>
      </c>
      <c r="K162" s="379">
        <v>173057.4</v>
      </c>
      <c r="L162" s="379">
        <v>0.34481622860391986</v>
      </c>
      <c r="M162" s="373">
        <v>3702</v>
      </c>
      <c r="N162" s="373">
        <v>314</v>
      </c>
      <c r="O162" s="360">
        <v>107800</v>
      </c>
      <c r="P162" s="367">
        <v>-0.44644712430426714</v>
      </c>
      <c r="Q162" s="368" t="s">
        <v>46</v>
      </c>
      <c r="R162" s="380" t="s">
        <v>253</v>
      </c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  <c r="AC162" s="380"/>
      <c r="AD162" s="380"/>
      <c r="AE162" s="380"/>
      <c r="AF162" s="380"/>
      <c r="AG162" s="380"/>
      <c r="AH162" s="380"/>
      <c r="AI162" s="380"/>
      <c r="AJ162" s="380"/>
      <c r="AK162" s="380"/>
    </row>
    <row r="163" spans="1:37" s="388" customFormat="1" x14ac:dyDescent="0.25">
      <c r="A163" s="26">
        <v>81</v>
      </c>
      <c r="B163" s="25" t="s">
        <v>18</v>
      </c>
      <c r="C163" s="363">
        <v>27</v>
      </c>
      <c r="D163" s="364">
        <v>0</v>
      </c>
      <c r="E163" s="364">
        <v>5</v>
      </c>
      <c r="F163" s="364">
        <v>3285</v>
      </c>
      <c r="G163" s="364">
        <v>239</v>
      </c>
      <c r="H163" s="364">
        <v>0</v>
      </c>
      <c r="I163" s="364">
        <v>120680</v>
      </c>
      <c r="J163" s="365">
        <v>124236</v>
      </c>
      <c r="K163" s="366">
        <v>226003.80000000002</v>
      </c>
      <c r="L163" s="366">
        <v>0.54970757128862435</v>
      </c>
      <c r="M163" s="364">
        <v>6442</v>
      </c>
      <c r="N163" s="364">
        <v>647</v>
      </c>
      <c r="O163" s="360">
        <v>297461</v>
      </c>
      <c r="P163" s="382">
        <v>-0.58234524862082759</v>
      </c>
      <c r="Q163" s="368" t="s">
        <v>48</v>
      </c>
      <c r="R163" s="351" t="s">
        <v>253</v>
      </c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</row>
    <row r="164" spans="1:37" s="392" customFormat="1" x14ac:dyDescent="0.25">
      <c r="A164" s="26"/>
      <c r="B164" s="25" t="s">
        <v>16</v>
      </c>
      <c r="C164" s="363">
        <v>32</v>
      </c>
      <c r="D164" s="364">
        <v>0</v>
      </c>
      <c r="E164" s="364">
        <v>7</v>
      </c>
      <c r="F164" s="364">
        <v>5268</v>
      </c>
      <c r="G164" s="364">
        <v>387</v>
      </c>
      <c r="H164" s="364">
        <v>0</v>
      </c>
      <c r="I164" s="364">
        <v>192527</v>
      </c>
      <c r="J164" s="365">
        <v>198221</v>
      </c>
      <c r="K164" s="366">
        <v>456018.5</v>
      </c>
      <c r="L164" s="366">
        <v>0.4346775404945194</v>
      </c>
      <c r="M164" s="364">
        <v>10944</v>
      </c>
      <c r="N164" s="364">
        <v>1027</v>
      </c>
      <c r="O164" s="360">
        <v>429460</v>
      </c>
      <c r="P164" s="367">
        <v>-0.53844129837470311</v>
      </c>
      <c r="Q164" s="368"/>
      <c r="R164" s="369"/>
      <c r="S164" s="391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  <c r="AK164" s="391"/>
    </row>
    <row r="165" spans="1:37" s="392" customFormat="1" x14ac:dyDescent="0.25">
      <c r="A165" s="26"/>
      <c r="B165" s="25"/>
      <c r="C165" s="363"/>
      <c r="D165" s="364"/>
      <c r="E165" s="364"/>
      <c r="F165" s="364"/>
      <c r="G165" s="364"/>
      <c r="H165" s="364"/>
      <c r="I165" s="364"/>
      <c r="J165" s="365"/>
      <c r="K165" s="366"/>
      <c r="L165" s="366"/>
      <c r="M165" s="364"/>
      <c r="N165" s="364"/>
      <c r="O165" s="360"/>
      <c r="P165" s="367"/>
      <c r="Q165" s="368"/>
      <c r="R165" s="369"/>
      <c r="S165" s="391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1"/>
      <c r="AF165" s="391"/>
      <c r="AG165" s="391"/>
      <c r="AH165" s="391"/>
      <c r="AI165" s="391"/>
      <c r="AJ165" s="391"/>
      <c r="AK165" s="391"/>
    </row>
    <row r="166" spans="1:37" s="392" customFormat="1" x14ac:dyDescent="0.25">
      <c r="A166" s="26">
        <v>83</v>
      </c>
      <c r="B166" s="25" t="s">
        <v>17</v>
      </c>
      <c r="C166" s="363">
        <v>56</v>
      </c>
      <c r="D166" s="364">
        <v>0</v>
      </c>
      <c r="E166" s="364">
        <v>14</v>
      </c>
      <c r="F166" s="364">
        <v>3405.2060357675109</v>
      </c>
      <c r="G166" s="364">
        <v>1275</v>
      </c>
      <c r="H166" s="364">
        <v>0</v>
      </c>
      <c r="I166" s="364">
        <v>19797.221684053649</v>
      </c>
      <c r="J166" s="365">
        <v>24547</v>
      </c>
      <c r="K166" s="366">
        <v>70099.5</v>
      </c>
      <c r="L166" s="366">
        <v>0.35017368169530455</v>
      </c>
      <c r="M166" s="364">
        <v>1308.4120715350221</v>
      </c>
      <c r="N166" s="364">
        <v>280</v>
      </c>
      <c r="O166" s="360">
        <v>45703</v>
      </c>
      <c r="P166" s="367">
        <v>-0.46290177887666017</v>
      </c>
      <c r="Q166" s="368" t="s">
        <v>47</v>
      </c>
      <c r="R166" s="369" t="s">
        <v>253</v>
      </c>
    </row>
    <row r="167" spans="1:37" s="392" customFormat="1" x14ac:dyDescent="0.25">
      <c r="A167" s="381">
        <v>83</v>
      </c>
      <c r="B167" s="371" t="s">
        <v>23</v>
      </c>
      <c r="C167" s="372">
        <v>63</v>
      </c>
      <c r="D167" s="373">
        <v>0</v>
      </c>
      <c r="E167" s="373">
        <v>10</v>
      </c>
      <c r="F167" s="373">
        <v>4060.2519560357678</v>
      </c>
      <c r="G167" s="373">
        <v>1496</v>
      </c>
      <c r="H167" s="373">
        <v>0</v>
      </c>
      <c r="I167" s="373">
        <v>21804.951471684049</v>
      </c>
      <c r="J167" s="378">
        <v>27434</v>
      </c>
      <c r="K167" s="379">
        <v>108834</v>
      </c>
      <c r="L167" s="379">
        <v>0.25207196280574085</v>
      </c>
      <c r="M167" s="373">
        <v>1611.5039120715351</v>
      </c>
      <c r="N167" s="373">
        <v>229</v>
      </c>
      <c r="O167" s="360">
        <v>45737</v>
      </c>
      <c r="P167" s="367">
        <v>-0.40017928591730989</v>
      </c>
      <c r="Q167" s="368" t="s">
        <v>52</v>
      </c>
      <c r="R167" s="392" t="s">
        <v>253</v>
      </c>
    </row>
    <row r="168" spans="1:37" s="388" customFormat="1" x14ac:dyDescent="0.25">
      <c r="A168" s="26">
        <v>83</v>
      </c>
      <c r="B168" s="25" t="s">
        <v>14</v>
      </c>
      <c r="C168" s="363">
        <v>175</v>
      </c>
      <c r="D168" s="364">
        <v>0</v>
      </c>
      <c r="E168" s="364">
        <v>32</v>
      </c>
      <c r="F168" s="364">
        <v>9094.5420081967204</v>
      </c>
      <c r="G168" s="364">
        <v>3070</v>
      </c>
      <c r="H168" s="364">
        <v>0</v>
      </c>
      <c r="I168" s="364">
        <v>51440.826844262301</v>
      </c>
      <c r="J168" s="365">
        <v>63812</v>
      </c>
      <c r="K168" s="366">
        <v>105546.19999999998</v>
      </c>
      <c r="L168" s="366">
        <v>0.60458832245973815</v>
      </c>
      <c r="M168" s="364">
        <v>2753.0840163934431</v>
      </c>
      <c r="N168" s="364">
        <v>413</v>
      </c>
      <c r="O168" s="360">
        <v>133590</v>
      </c>
      <c r="P168" s="367">
        <v>-0.52232951568231156</v>
      </c>
      <c r="Q168" s="368" t="s">
        <v>45</v>
      </c>
      <c r="R168" s="388" t="s">
        <v>253</v>
      </c>
    </row>
    <row r="169" spans="1:37" s="388" customFormat="1" x14ac:dyDescent="0.25">
      <c r="A169" s="26"/>
      <c r="B169" s="25" t="s">
        <v>16</v>
      </c>
      <c r="C169" s="363">
        <v>294</v>
      </c>
      <c r="D169" s="364">
        <v>0</v>
      </c>
      <c r="E169" s="364">
        <v>56</v>
      </c>
      <c r="F169" s="364">
        <v>16560</v>
      </c>
      <c r="G169" s="364">
        <v>5841</v>
      </c>
      <c r="H169" s="364">
        <v>0</v>
      </c>
      <c r="I169" s="364">
        <v>93043</v>
      </c>
      <c r="J169" s="365">
        <v>115793</v>
      </c>
      <c r="K169" s="366">
        <v>284479.69999999995</v>
      </c>
      <c r="L169" s="366">
        <v>0.40703431562955111</v>
      </c>
      <c r="M169" s="364">
        <v>5673</v>
      </c>
      <c r="N169" s="364">
        <v>922</v>
      </c>
      <c r="O169" s="360">
        <v>225030</v>
      </c>
      <c r="P169" s="367">
        <v>-0.48543305337066167</v>
      </c>
      <c r="Q169" s="368"/>
      <c r="R169" s="369"/>
    </row>
    <row r="170" spans="1:37" s="388" customFormat="1" x14ac:dyDescent="0.25">
      <c r="A170" s="26"/>
      <c r="B170" s="25"/>
      <c r="C170" s="363"/>
      <c r="D170" s="364"/>
      <c r="E170" s="364"/>
      <c r="F170" s="364"/>
      <c r="G170" s="364"/>
      <c r="H170" s="364"/>
      <c r="I170" s="364"/>
      <c r="J170" s="365"/>
      <c r="K170" s="366"/>
      <c r="L170" s="366"/>
      <c r="M170" s="364"/>
      <c r="N170" s="364"/>
      <c r="O170" s="360"/>
      <c r="P170" s="367"/>
      <c r="Q170" s="368"/>
      <c r="R170" s="369"/>
    </row>
    <row r="171" spans="1:37" s="389" customFormat="1" x14ac:dyDescent="0.25">
      <c r="A171" s="381">
        <v>90</v>
      </c>
      <c r="B171" s="371" t="s">
        <v>17</v>
      </c>
      <c r="C171" s="372">
        <v>1195</v>
      </c>
      <c r="D171" s="373">
        <v>0</v>
      </c>
      <c r="E171" s="373">
        <v>36</v>
      </c>
      <c r="F171" s="373">
        <v>7767</v>
      </c>
      <c r="G171" s="373">
        <v>2663</v>
      </c>
      <c r="H171" s="373">
        <v>0</v>
      </c>
      <c r="I171" s="373">
        <v>34497</v>
      </c>
      <c r="J171" s="378">
        <v>46158</v>
      </c>
      <c r="K171" s="379">
        <v>52340.9</v>
      </c>
      <c r="L171" s="379">
        <v>0.88187249359487507</v>
      </c>
      <c r="M171" s="373">
        <v>1502</v>
      </c>
      <c r="N171" s="373">
        <v>444</v>
      </c>
      <c r="O171" s="360">
        <v>95053</v>
      </c>
      <c r="P171" s="367">
        <v>-0.51439723101848445</v>
      </c>
      <c r="Q171" s="368" t="s">
        <v>47</v>
      </c>
      <c r="R171" s="389" t="s">
        <v>253</v>
      </c>
    </row>
    <row r="172" spans="1:37" s="388" customFormat="1" x14ac:dyDescent="0.25">
      <c r="A172" s="26">
        <v>90</v>
      </c>
      <c r="B172" s="25" t="s">
        <v>14</v>
      </c>
      <c r="C172" s="363">
        <v>5599</v>
      </c>
      <c r="D172" s="364">
        <v>0</v>
      </c>
      <c r="E172" s="364">
        <v>165</v>
      </c>
      <c r="F172" s="364">
        <v>45868</v>
      </c>
      <c r="G172" s="364">
        <v>14589</v>
      </c>
      <c r="H172" s="364">
        <v>0</v>
      </c>
      <c r="I172" s="364">
        <v>220339</v>
      </c>
      <c r="J172" s="365">
        <v>286560</v>
      </c>
      <c r="K172" s="366">
        <v>316013.79999999993</v>
      </c>
      <c r="L172" s="366">
        <v>0.90679584246004463</v>
      </c>
      <c r="M172" s="364">
        <v>11365</v>
      </c>
      <c r="N172" s="364">
        <v>2461</v>
      </c>
      <c r="O172" s="360">
        <v>537371</v>
      </c>
      <c r="P172" s="367">
        <v>-0.4667371331910356</v>
      </c>
      <c r="Q172" s="368" t="s">
        <v>45</v>
      </c>
      <c r="R172" s="388" t="s">
        <v>253</v>
      </c>
    </row>
    <row r="173" spans="1:37" s="388" customFormat="1" x14ac:dyDescent="0.25">
      <c r="A173" s="26"/>
      <c r="B173" s="25" t="s">
        <v>16</v>
      </c>
      <c r="C173" s="363">
        <v>6794</v>
      </c>
      <c r="D173" s="364">
        <v>0</v>
      </c>
      <c r="E173" s="364">
        <v>201</v>
      </c>
      <c r="F173" s="364">
        <v>53635</v>
      </c>
      <c r="G173" s="364">
        <v>17252</v>
      </c>
      <c r="H173" s="364">
        <v>0</v>
      </c>
      <c r="I173" s="364">
        <v>254836</v>
      </c>
      <c r="J173" s="365">
        <v>332718</v>
      </c>
      <c r="K173" s="366">
        <v>368354.69999999995</v>
      </c>
      <c r="L173" s="366">
        <v>0.90325439040142574</v>
      </c>
      <c r="M173" s="364">
        <v>12867</v>
      </c>
      <c r="N173" s="364">
        <v>2905</v>
      </c>
      <c r="O173" s="360">
        <v>632424</v>
      </c>
      <c r="P173" s="367">
        <v>-0.47390042123638576</v>
      </c>
      <c r="Q173" s="368"/>
      <c r="R173" s="369"/>
    </row>
    <row r="174" spans="1:37" s="351" customFormat="1" x14ac:dyDescent="0.25">
      <c r="A174" s="26"/>
      <c r="B174" s="25"/>
      <c r="C174" s="363"/>
      <c r="D174" s="364"/>
      <c r="E174" s="364"/>
      <c r="F174" s="364"/>
      <c r="G174" s="364"/>
      <c r="H174" s="364"/>
      <c r="I174" s="364"/>
      <c r="J174" s="365"/>
      <c r="K174" s="366"/>
      <c r="L174" s="366"/>
      <c r="M174" s="364"/>
      <c r="N174" s="364"/>
      <c r="O174" s="360"/>
      <c r="P174" s="367"/>
      <c r="Q174" s="368"/>
      <c r="R174" s="369"/>
    </row>
    <row r="175" spans="1:37" s="380" customFormat="1" x14ac:dyDescent="0.25">
      <c r="A175" s="381">
        <v>96</v>
      </c>
      <c r="B175" s="371" t="s">
        <v>22</v>
      </c>
      <c r="C175" s="372">
        <v>1</v>
      </c>
      <c r="D175" s="373">
        <v>0</v>
      </c>
      <c r="E175" s="373">
        <v>2</v>
      </c>
      <c r="F175" s="373">
        <v>7</v>
      </c>
      <c r="G175" s="373">
        <v>7</v>
      </c>
      <c r="H175" s="373">
        <v>0</v>
      </c>
      <c r="I175" s="373">
        <v>33664</v>
      </c>
      <c r="J175" s="378">
        <v>33681</v>
      </c>
      <c r="K175" s="379">
        <v>129805.59999999999</v>
      </c>
      <c r="L175" s="379">
        <v>0.25947262675878391</v>
      </c>
      <c r="M175" s="373">
        <v>1669</v>
      </c>
      <c r="N175" s="373">
        <v>179</v>
      </c>
      <c r="O175" s="360">
        <v>63952</v>
      </c>
      <c r="P175" s="367">
        <v>-0.47333937953465099</v>
      </c>
      <c r="Q175" s="368" t="s">
        <v>51</v>
      </c>
      <c r="R175" s="380" t="s">
        <v>253</v>
      </c>
    </row>
    <row r="176" spans="1:37" s="351" customFormat="1" x14ac:dyDescent="0.25">
      <c r="A176" s="26">
        <v>96</v>
      </c>
      <c r="B176" s="25" t="s">
        <v>19</v>
      </c>
      <c r="C176" s="363">
        <v>8</v>
      </c>
      <c r="D176" s="364">
        <v>0</v>
      </c>
      <c r="E176" s="364">
        <v>5</v>
      </c>
      <c r="F176" s="364">
        <v>40</v>
      </c>
      <c r="G176" s="364">
        <v>34</v>
      </c>
      <c r="H176" s="364">
        <v>0</v>
      </c>
      <c r="I176" s="364">
        <v>156034</v>
      </c>
      <c r="J176" s="365">
        <v>156121</v>
      </c>
      <c r="K176" s="366">
        <v>142168.5</v>
      </c>
      <c r="L176" s="366">
        <v>1.0981405866981786</v>
      </c>
      <c r="M176" s="364">
        <v>6463</v>
      </c>
      <c r="N176" s="364">
        <v>1466</v>
      </c>
      <c r="O176" s="360">
        <v>272557</v>
      </c>
      <c r="P176" s="367">
        <v>-0.42719871439735546</v>
      </c>
      <c r="Q176" s="368" t="s">
        <v>49</v>
      </c>
      <c r="R176" s="351" t="s">
        <v>253</v>
      </c>
    </row>
    <row r="177" spans="1:18" s="351" customFormat="1" x14ac:dyDescent="0.25">
      <c r="A177" s="26"/>
      <c r="B177" s="25" t="s">
        <v>16</v>
      </c>
      <c r="C177" s="363">
        <v>9</v>
      </c>
      <c r="D177" s="364">
        <v>0</v>
      </c>
      <c r="E177" s="364">
        <v>7</v>
      </c>
      <c r="F177" s="364">
        <v>47</v>
      </c>
      <c r="G177" s="364">
        <v>41</v>
      </c>
      <c r="H177" s="364">
        <v>0</v>
      </c>
      <c r="I177" s="364">
        <v>189698</v>
      </c>
      <c r="J177" s="365">
        <v>189802</v>
      </c>
      <c r="K177" s="366">
        <v>271974.09999999998</v>
      </c>
      <c r="L177" s="366">
        <v>0.6978679219822771</v>
      </c>
      <c r="M177" s="364">
        <v>8132</v>
      </c>
      <c r="N177" s="364">
        <v>1645</v>
      </c>
      <c r="O177" s="360">
        <v>336509</v>
      </c>
      <c r="P177" s="367">
        <v>-0.43596753727240578</v>
      </c>
      <c r="Q177" s="368"/>
      <c r="R177" s="369"/>
    </row>
    <row r="178" spans="1:18" s="351" customFormat="1" x14ac:dyDescent="0.25">
      <c r="A178" s="26"/>
      <c r="B178" s="25"/>
      <c r="C178" s="363"/>
      <c r="D178" s="364"/>
      <c r="E178" s="364"/>
      <c r="F178" s="364"/>
      <c r="G178" s="364"/>
      <c r="H178" s="364"/>
      <c r="I178" s="364"/>
      <c r="J178" s="365"/>
      <c r="K178" s="366"/>
      <c r="L178" s="366"/>
      <c r="M178" s="364"/>
      <c r="N178" s="364"/>
      <c r="O178" s="360"/>
      <c r="P178" s="367"/>
      <c r="Q178" s="368"/>
      <c r="R178" s="369"/>
    </row>
    <row r="179" spans="1:18" s="380" customFormat="1" x14ac:dyDescent="0.25">
      <c r="A179" s="381">
        <v>104</v>
      </c>
      <c r="B179" s="371" t="s">
        <v>22</v>
      </c>
      <c r="C179" s="372">
        <v>1</v>
      </c>
      <c r="D179" s="373">
        <v>0</v>
      </c>
      <c r="E179" s="373">
        <v>2</v>
      </c>
      <c r="F179" s="373">
        <v>21</v>
      </c>
      <c r="G179" s="373">
        <v>7</v>
      </c>
      <c r="H179" s="373">
        <v>0</v>
      </c>
      <c r="I179" s="373">
        <v>31299</v>
      </c>
      <c r="J179" s="378">
        <v>31330</v>
      </c>
      <c r="K179" s="379">
        <v>98961.3</v>
      </c>
      <c r="L179" s="379">
        <v>0.31658840374974861</v>
      </c>
      <c r="M179" s="373">
        <v>1912</v>
      </c>
      <c r="N179" s="373">
        <v>402</v>
      </c>
      <c r="O179" s="360">
        <v>44674</v>
      </c>
      <c r="P179" s="367">
        <v>-0.29869722881317995</v>
      </c>
      <c r="Q179" s="368" t="s">
        <v>51</v>
      </c>
      <c r="R179" s="380" t="s">
        <v>253</v>
      </c>
    </row>
    <row r="180" spans="1:18" s="351" customFormat="1" x14ac:dyDescent="0.25">
      <c r="A180" s="26">
        <v>104</v>
      </c>
      <c r="B180" s="25" t="s">
        <v>19</v>
      </c>
      <c r="C180" s="363">
        <v>6</v>
      </c>
      <c r="D180" s="364">
        <v>0</v>
      </c>
      <c r="E180" s="364">
        <v>3</v>
      </c>
      <c r="F180" s="364">
        <v>41</v>
      </c>
      <c r="G180" s="364">
        <v>23</v>
      </c>
      <c r="H180" s="364">
        <v>1</v>
      </c>
      <c r="I180" s="364">
        <v>84102</v>
      </c>
      <c r="J180" s="365">
        <v>84176</v>
      </c>
      <c r="K180" s="366">
        <v>105353</v>
      </c>
      <c r="L180" s="366">
        <v>0.79899006198209832</v>
      </c>
      <c r="M180" s="364">
        <v>3520</v>
      </c>
      <c r="N180" s="364">
        <v>813</v>
      </c>
      <c r="O180" s="360">
        <v>137947</v>
      </c>
      <c r="P180" s="367">
        <v>-0.38979463127143033</v>
      </c>
      <c r="Q180" s="368" t="s">
        <v>49</v>
      </c>
      <c r="R180" s="351" t="s">
        <v>253</v>
      </c>
    </row>
    <row r="181" spans="1:18" s="351" customFormat="1" x14ac:dyDescent="0.25">
      <c r="A181" s="26"/>
      <c r="B181" s="25" t="s">
        <v>138</v>
      </c>
      <c r="C181" s="363">
        <v>7</v>
      </c>
      <c r="D181" s="364">
        <v>0</v>
      </c>
      <c r="E181" s="364">
        <v>5</v>
      </c>
      <c r="F181" s="364">
        <v>62</v>
      </c>
      <c r="G181" s="364">
        <v>30</v>
      </c>
      <c r="H181" s="364">
        <v>1</v>
      </c>
      <c r="I181" s="364">
        <v>115401</v>
      </c>
      <c r="J181" s="365">
        <v>115506</v>
      </c>
      <c r="K181" s="366">
        <v>204314.3</v>
      </c>
      <c r="L181" s="366">
        <v>0.56533487866488052</v>
      </c>
      <c r="M181" s="364">
        <v>5432</v>
      </c>
      <c r="N181" s="364">
        <v>1215</v>
      </c>
      <c r="O181" s="360">
        <v>182621</v>
      </c>
      <c r="P181" s="367">
        <v>-0.36750976065184182</v>
      </c>
      <c r="Q181" s="368"/>
      <c r="R181" s="369"/>
    </row>
    <row r="182" spans="1:18" s="351" customFormat="1" x14ac:dyDescent="0.25">
      <c r="A182" s="26"/>
      <c r="B182" s="25"/>
      <c r="C182" s="363"/>
      <c r="D182" s="364"/>
      <c r="E182" s="364"/>
      <c r="F182" s="364"/>
      <c r="G182" s="364"/>
      <c r="H182" s="364"/>
      <c r="I182" s="364"/>
      <c r="J182" s="365"/>
      <c r="K182" s="366"/>
      <c r="L182" s="366"/>
      <c r="M182" s="364"/>
      <c r="N182" s="364"/>
      <c r="O182" s="360"/>
      <c r="P182" s="367"/>
      <c r="Q182" s="368"/>
      <c r="R182" s="369"/>
    </row>
    <row r="183" spans="1:18" s="351" customFormat="1" x14ac:dyDescent="0.25">
      <c r="A183" s="26">
        <v>106</v>
      </c>
      <c r="B183" s="25" t="s">
        <v>17</v>
      </c>
      <c r="C183" s="363">
        <v>114</v>
      </c>
      <c r="D183" s="364">
        <v>0</v>
      </c>
      <c r="E183" s="364">
        <v>9</v>
      </c>
      <c r="F183" s="364">
        <v>4312</v>
      </c>
      <c r="G183" s="364">
        <v>1552</v>
      </c>
      <c r="H183" s="364">
        <v>0</v>
      </c>
      <c r="I183" s="364">
        <v>28321</v>
      </c>
      <c r="J183" s="365">
        <v>34308</v>
      </c>
      <c r="K183" s="366">
        <v>47636.3</v>
      </c>
      <c r="L183" s="366">
        <v>0.72020706897890885</v>
      </c>
      <c r="M183" s="364">
        <v>1259</v>
      </c>
      <c r="N183" s="364">
        <v>334</v>
      </c>
      <c r="O183" s="360">
        <v>63276</v>
      </c>
      <c r="P183" s="367">
        <v>-0.45780390669448134</v>
      </c>
      <c r="Q183" s="368" t="s">
        <v>47</v>
      </c>
      <c r="R183" s="369" t="s">
        <v>253</v>
      </c>
    </row>
    <row r="184" spans="1:18" s="351" customFormat="1" x14ac:dyDescent="0.25">
      <c r="A184" s="26">
        <v>106</v>
      </c>
      <c r="B184" s="25" t="s">
        <v>23</v>
      </c>
      <c r="C184" s="363">
        <v>175</v>
      </c>
      <c r="D184" s="364">
        <v>0</v>
      </c>
      <c r="E184" s="364">
        <v>17</v>
      </c>
      <c r="F184" s="364">
        <v>6312</v>
      </c>
      <c r="G184" s="364">
        <v>2260</v>
      </c>
      <c r="H184" s="364">
        <v>1</v>
      </c>
      <c r="I184" s="364">
        <v>39466</v>
      </c>
      <c r="J184" s="365">
        <v>48231</v>
      </c>
      <c r="K184" s="366">
        <v>65610.600000000006</v>
      </c>
      <c r="L184" s="366">
        <v>0.73510987553840379</v>
      </c>
      <c r="M184" s="364">
        <v>2266</v>
      </c>
      <c r="N184" s="364">
        <v>405</v>
      </c>
      <c r="O184" s="360">
        <v>81593</v>
      </c>
      <c r="P184" s="367">
        <v>-0.40888311497309815</v>
      </c>
      <c r="Q184" s="368" t="s">
        <v>52</v>
      </c>
      <c r="R184" s="369" t="s">
        <v>253</v>
      </c>
    </row>
    <row r="185" spans="1:18" s="351" customFormat="1" x14ac:dyDescent="0.25">
      <c r="A185" s="26">
        <v>106</v>
      </c>
      <c r="B185" s="25" t="s">
        <v>14</v>
      </c>
      <c r="C185" s="363">
        <v>629</v>
      </c>
      <c r="D185" s="364">
        <v>0</v>
      </c>
      <c r="E185" s="364">
        <v>65</v>
      </c>
      <c r="F185" s="364">
        <v>19017</v>
      </c>
      <c r="G185" s="364">
        <v>6672</v>
      </c>
      <c r="H185" s="364">
        <v>3</v>
      </c>
      <c r="I185" s="364">
        <v>150860</v>
      </c>
      <c r="J185" s="365">
        <v>177246</v>
      </c>
      <c r="K185" s="366">
        <v>167644.70000000001</v>
      </c>
      <c r="L185" s="366">
        <v>1.0572717181038231</v>
      </c>
      <c r="M185" s="364">
        <v>5814</v>
      </c>
      <c r="N185" s="364">
        <v>2003</v>
      </c>
      <c r="O185" s="360">
        <v>310528</v>
      </c>
      <c r="P185" s="367">
        <v>-0.42921089241549881</v>
      </c>
      <c r="Q185" s="368" t="s">
        <v>45</v>
      </c>
      <c r="R185" s="369" t="s">
        <v>253</v>
      </c>
    </row>
    <row r="186" spans="1:18" s="380" customFormat="1" x14ac:dyDescent="0.25">
      <c r="A186" s="381">
        <v>106</v>
      </c>
      <c r="B186" s="371" t="s">
        <v>24</v>
      </c>
      <c r="C186" s="372">
        <v>13</v>
      </c>
      <c r="D186" s="373">
        <v>0</v>
      </c>
      <c r="E186" s="373">
        <v>3</v>
      </c>
      <c r="F186" s="373">
        <v>1204</v>
      </c>
      <c r="G186" s="373">
        <v>430</v>
      </c>
      <c r="H186" s="373">
        <v>0</v>
      </c>
      <c r="I186" s="373">
        <v>6725</v>
      </c>
      <c r="J186" s="378">
        <v>8375</v>
      </c>
      <c r="K186" s="379">
        <v>39092</v>
      </c>
      <c r="L186" s="379">
        <v>0.21423820730584262</v>
      </c>
      <c r="M186" s="373">
        <v>634</v>
      </c>
      <c r="N186" s="373">
        <v>111</v>
      </c>
      <c r="O186" s="360">
        <v>14285</v>
      </c>
      <c r="P186" s="367">
        <v>-0.41372068603430168</v>
      </c>
      <c r="Q186" s="368" t="s">
        <v>53</v>
      </c>
      <c r="R186" s="380" t="s">
        <v>253</v>
      </c>
    </row>
    <row r="187" spans="1:18" s="351" customFormat="1" x14ac:dyDescent="0.25">
      <c r="A187" s="26">
        <v>106</v>
      </c>
      <c r="B187" s="25" t="s">
        <v>270</v>
      </c>
      <c r="C187" s="363">
        <v>1</v>
      </c>
      <c r="D187" s="364">
        <v>0</v>
      </c>
      <c r="E187" s="364">
        <v>0</v>
      </c>
      <c r="F187" s="364">
        <v>264</v>
      </c>
      <c r="G187" s="364">
        <v>145</v>
      </c>
      <c r="H187" s="364">
        <v>0</v>
      </c>
      <c r="I187" s="364">
        <v>1766</v>
      </c>
      <c r="J187" s="365">
        <v>2176</v>
      </c>
      <c r="K187" s="366">
        <v>5643.9000000000005</v>
      </c>
      <c r="L187" s="366">
        <v>0.38554899980509927</v>
      </c>
      <c r="M187" s="364">
        <v>111</v>
      </c>
      <c r="N187" s="364">
        <v>27</v>
      </c>
      <c r="O187" s="360">
        <v>1511</v>
      </c>
      <c r="P187" s="367">
        <v>0.44010589013898072</v>
      </c>
      <c r="Q187" s="368" t="s">
        <v>257</v>
      </c>
      <c r="R187" s="351" t="s">
        <v>253</v>
      </c>
    </row>
    <row r="188" spans="1:18" s="351" customFormat="1" x14ac:dyDescent="0.25">
      <c r="A188" s="26"/>
      <c r="B188" s="25" t="s">
        <v>138</v>
      </c>
      <c r="C188" s="363">
        <v>932</v>
      </c>
      <c r="D188" s="364">
        <v>0</v>
      </c>
      <c r="E188" s="364">
        <v>94</v>
      </c>
      <c r="F188" s="364">
        <v>31109</v>
      </c>
      <c r="G188" s="364">
        <v>11059</v>
      </c>
      <c r="H188" s="364">
        <v>4</v>
      </c>
      <c r="I188" s="364">
        <v>227138</v>
      </c>
      <c r="J188" s="365">
        <v>270336</v>
      </c>
      <c r="K188" s="366">
        <v>325627.50000000006</v>
      </c>
      <c r="L188" s="366">
        <v>0.83020015201418784</v>
      </c>
      <c r="M188" s="364">
        <v>10084</v>
      </c>
      <c r="N188" s="364">
        <v>2880</v>
      </c>
      <c r="O188" s="360">
        <v>471193</v>
      </c>
      <c r="P188" s="367">
        <v>-0.42627331051182848</v>
      </c>
      <c r="Q188" s="368"/>
      <c r="R188" s="369"/>
    </row>
    <row r="189" spans="1:18" s="351" customFormat="1" x14ac:dyDescent="0.25">
      <c r="A189" s="26"/>
      <c r="B189" s="25"/>
      <c r="C189" s="363"/>
      <c r="D189" s="364"/>
      <c r="E189" s="364"/>
      <c r="F189" s="364"/>
      <c r="G189" s="364"/>
      <c r="H189" s="364"/>
      <c r="I189" s="364"/>
      <c r="J189" s="365"/>
      <c r="K189" s="366"/>
      <c r="L189" s="366"/>
      <c r="M189" s="364"/>
      <c r="N189" s="364"/>
      <c r="O189" s="360"/>
      <c r="P189" s="367"/>
      <c r="Q189" s="368"/>
      <c r="R189" s="369"/>
    </row>
    <row r="190" spans="1:18" s="351" customFormat="1" x14ac:dyDescent="0.25">
      <c r="A190" s="26">
        <v>108</v>
      </c>
      <c r="B190" s="25" t="s">
        <v>22</v>
      </c>
      <c r="C190" s="363">
        <v>0</v>
      </c>
      <c r="D190" s="364">
        <v>0</v>
      </c>
      <c r="E190" s="364">
        <v>4</v>
      </c>
      <c r="F190" s="364">
        <v>365</v>
      </c>
      <c r="G190" s="364">
        <v>10</v>
      </c>
      <c r="H190" s="364">
        <v>0</v>
      </c>
      <c r="I190" s="364">
        <v>21979.749552435689</v>
      </c>
      <c r="J190" s="365">
        <v>22359</v>
      </c>
      <c r="K190" s="366">
        <v>58453.200000000004</v>
      </c>
      <c r="L190" s="366">
        <v>0.38251113711482004</v>
      </c>
      <c r="M190" s="364">
        <v>1387.5749552435691</v>
      </c>
      <c r="N190" s="364">
        <v>66</v>
      </c>
      <c r="O190" s="360">
        <v>44114</v>
      </c>
      <c r="P190" s="367">
        <v>-0.49315410073899446</v>
      </c>
      <c r="Q190" s="368" t="s">
        <v>51</v>
      </c>
      <c r="R190" s="369" t="s">
        <v>253</v>
      </c>
    </row>
    <row r="191" spans="1:18" s="351" customFormat="1" x14ac:dyDescent="0.25">
      <c r="A191" s="26">
        <v>108</v>
      </c>
      <c r="B191" s="25" t="s">
        <v>25</v>
      </c>
      <c r="C191" s="363">
        <v>1</v>
      </c>
      <c r="D191" s="364">
        <v>0</v>
      </c>
      <c r="E191" s="364">
        <v>0</v>
      </c>
      <c r="F191" s="364">
        <v>254</v>
      </c>
      <c r="G191" s="364">
        <v>9</v>
      </c>
      <c r="H191" s="364">
        <v>0</v>
      </c>
      <c r="I191" s="364">
        <v>18808.534721567892</v>
      </c>
      <c r="J191" s="365">
        <v>19073</v>
      </c>
      <c r="K191" s="366">
        <v>160542.9</v>
      </c>
      <c r="L191" s="366">
        <v>0.11880313610879087</v>
      </c>
      <c r="M191" s="364">
        <v>1433.553472156789</v>
      </c>
      <c r="N191" s="364">
        <v>118</v>
      </c>
      <c r="O191" s="360">
        <v>31943</v>
      </c>
      <c r="P191" s="367">
        <v>-0.40290517484268851</v>
      </c>
      <c r="Q191" s="368" t="s">
        <v>54</v>
      </c>
      <c r="R191" s="369" t="s">
        <v>253</v>
      </c>
    </row>
    <row r="192" spans="1:18" s="351" customFormat="1" x14ac:dyDescent="0.25">
      <c r="A192" s="26">
        <v>108</v>
      </c>
      <c r="B192" s="25" t="s">
        <v>19</v>
      </c>
      <c r="C192" s="363">
        <v>3</v>
      </c>
      <c r="D192" s="364">
        <v>0</v>
      </c>
      <c r="E192" s="364">
        <v>2</v>
      </c>
      <c r="F192" s="364">
        <v>100</v>
      </c>
      <c r="G192" s="364">
        <v>1</v>
      </c>
      <c r="H192" s="364">
        <v>0</v>
      </c>
      <c r="I192" s="364">
        <v>8281.5320832940724</v>
      </c>
      <c r="J192" s="365">
        <v>8388</v>
      </c>
      <c r="K192" s="366">
        <v>27634.099999999995</v>
      </c>
      <c r="L192" s="366">
        <v>0.30353802005493219</v>
      </c>
      <c r="M192" s="364">
        <v>452.15320832940733</v>
      </c>
      <c r="N192" s="364">
        <v>67</v>
      </c>
      <c r="O192" s="360">
        <v>14367</v>
      </c>
      <c r="P192" s="367">
        <v>-0.41616203800375862</v>
      </c>
      <c r="Q192" s="368" t="s">
        <v>49</v>
      </c>
      <c r="R192" s="369" t="s">
        <v>253</v>
      </c>
    </row>
    <row r="193" spans="1:18" s="380" customFormat="1" x14ac:dyDescent="0.25">
      <c r="A193" s="381">
        <v>108</v>
      </c>
      <c r="B193" s="371" t="s">
        <v>14</v>
      </c>
      <c r="C193" s="372">
        <v>3</v>
      </c>
      <c r="D193" s="373">
        <v>0</v>
      </c>
      <c r="E193" s="373">
        <v>0</v>
      </c>
      <c r="F193" s="373">
        <v>195</v>
      </c>
      <c r="G193" s="373">
        <v>17</v>
      </c>
      <c r="H193" s="373">
        <v>1</v>
      </c>
      <c r="I193" s="373">
        <v>25977.668237067752</v>
      </c>
      <c r="J193" s="378">
        <v>26194</v>
      </c>
      <c r="K193" s="379">
        <v>69300.5</v>
      </c>
      <c r="L193" s="379">
        <v>0.37797707087250454</v>
      </c>
      <c r="M193" s="373">
        <v>946.66682370677472</v>
      </c>
      <c r="N193" s="373">
        <v>104</v>
      </c>
      <c r="O193" s="360">
        <v>39873</v>
      </c>
      <c r="P193" s="367">
        <v>-0.34306422892684274</v>
      </c>
      <c r="Q193" s="368" t="s">
        <v>45</v>
      </c>
      <c r="R193" s="380" t="s">
        <v>253</v>
      </c>
    </row>
    <row r="194" spans="1:18" s="351" customFormat="1" x14ac:dyDescent="0.25">
      <c r="A194" s="26">
        <v>108</v>
      </c>
      <c r="B194" s="25" t="s">
        <v>18</v>
      </c>
      <c r="C194" s="363">
        <v>2</v>
      </c>
      <c r="D194" s="364">
        <v>0</v>
      </c>
      <c r="E194" s="364">
        <v>1</v>
      </c>
      <c r="F194" s="364">
        <v>450</v>
      </c>
      <c r="G194" s="364">
        <v>10</v>
      </c>
      <c r="H194" s="364">
        <v>0</v>
      </c>
      <c r="I194" s="364">
        <v>37303.5154056346</v>
      </c>
      <c r="J194" s="365">
        <v>37767</v>
      </c>
      <c r="K194" s="366">
        <v>99866.200000000012</v>
      </c>
      <c r="L194" s="366">
        <v>0.37817599948731401</v>
      </c>
      <c r="M194" s="364">
        <v>1672.0515405634601</v>
      </c>
      <c r="N194" s="364">
        <v>135</v>
      </c>
      <c r="O194" s="360">
        <v>72988</v>
      </c>
      <c r="P194" s="367">
        <v>-0.48255877678522496</v>
      </c>
      <c r="Q194" s="368" t="s">
        <v>48</v>
      </c>
      <c r="R194" s="351" t="s">
        <v>253</v>
      </c>
    </row>
    <row r="195" spans="1:18" s="351" customFormat="1" x14ac:dyDescent="0.25">
      <c r="A195" s="26"/>
      <c r="B195" s="25" t="s">
        <v>138</v>
      </c>
      <c r="C195" s="363">
        <v>9</v>
      </c>
      <c r="D195" s="364">
        <v>0</v>
      </c>
      <c r="E195" s="364">
        <v>7</v>
      </c>
      <c r="F195" s="364">
        <v>1364</v>
      </c>
      <c r="G195" s="364">
        <v>47</v>
      </c>
      <c r="H195" s="364">
        <v>1</v>
      </c>
      <c r="I195" s="364">
        <v>112351</v>
      </c>
      <c r="J195" s="365">
        <v>113781</v>
      </c>
      <c r="K195" s="366">
        <v>415796.9</v>
      </c>
      <c r="L195" s="366">
        <v>0.27364561881052984</v>
      </c>
      <c r="M195" s="364">
        <v>5892</v>
      </c>
      <c r="N195" s="364">
        <v>490</v>
      </c>
      <c r="O195" s="360">
        <v>203285</v>
      </c>
      <c r="P195" s="367">
        <v>-0.4402882652433775</v>
      </c>
      <c r="Q195" s="368"/>
      <c r="R195" s="369"/>
    </row>
    <row r="196" spans="1:18" s="351" customFormat="1" x14ac:dyDescent="0.25">
      <c r="A196" s="26"/>
      <c r="B196" s="25"/>
      <c r="C196" s="363"/>
      <c r="D196" s="364"/>
      <c r="E196" s="364"/>
      <c r="F196" s="364"/>
      <c r="G196" s="364"/>
      <c r="H196" s="364"/>
      <c r="I196" s="364"/>
      <c r="J196" s="365"/>
      <c r="K196" s="366"/>
      <c r="L196" s="366"/>
      <c r="M196" s="364"/>
      <c r="N196" s="364"/>
      <c r="O196" s="360"/>
      <c r="P196" s="367"/>
      <c r="Q196" s="368"/>
      <c r="R196" s="369"/>
    </row>
    <row r="197" spans="1:18" s="351" customFormat="1" x14ac:dyDescent="0.25">
      <c r="A197" s="26">
        <v>112</v>
      </c>
      <c r="B197" s="25" t="s">
        <v>22</v>
      </c>
      <c r="C197" s="363">
        <v>8</v>
      </c>
      <c r="D197" s="364">
        <v>0</v>
      </c>
      <c r="E197" s="364">
        <v>1</v>
      </c>
      <c r="F197" s="364">
        <v>242</v>
      </c>
      <c r="G197" s="364">
        <v>37</v>
      </c>
      <c r="H197" s="364">
        <v>0</v>
      </c>
      <c r="I197" s="364">
        <v>117848</v>
      </c>
      <c r="J197" s="365">
        <v>118136</v>
      </c>
      <c r="K197" s="366">
        <v>190563.40000000002</v>
      </c>
      <c r="L197" s="366">
        <v>0.61993016497396658</v>
      </c>
      <c r="M197" s="364">
        <v>6698</v>
      </c>
      <c r="N197" s="364">
        <v>537</v>
      </c>
      <c r="O197" s="360">
        <v>166029</v>
      </c>
      <c r="P197" s="367">
        <v>-0.28846165428931092</v>
      </c>
      <c r="Q197" s="368" t="s">
        <v>51</v>
      </c>
      <c r="R197" s="369" t="s">
        <v>253</v>
      </c>
    </row>
    <row r="198" spans="1:18" s="380" customFormat="1" x14ac:dyDescent="0.25">
      <c r="A198" s="381">
        <v>112</v>
      </c>
      <c r="B198" s="371" t="s">
        <v>25</v>
      </c>
      <c r="C198" s="372">
        <v>0</v>
      </c>
      <c r="D198" s="373">
        <v>0</v>
      </c>
      <c r="E198" s="373">
        <v>0</v>
      </c>
      <c r="F198" s="373">
        <v>31</v>
      </c>
      <c r="G198" s="373">
        <v>7</v>
      </c>
      <c r="H198" s="373">
        <v>0</v>
      </c>
      <c r="I198" s="373">
        <v>11096</v>
      </c>
      <c r="J198" s="378">
        <v>11134</v>
      </c>
      <c r="K198" s="379">
        <v>23789.200000000001</v>
      </c>
      <c r="L198" s="379">
        <v>0.4680275082810687</v>
      </c>
      <c r="M198" s="373">
        <v>600</v>
      </c>
      <c r="N198" s="373">
        <v>76</v>
      </c>
      <c r="O198" s="360">
        <v>15512</v>
      </c>
      <c r="P198" s="367">
        <v>-0.28223310985043837</v>
      </c>
      <c r="Q198" s="368" t="s">
        <v>54</v>
      </c>
      <c r="R198" s="380" t="s">
        <v>253</v>
      </c>
    </row>
    <row r="199" spans="1:18" s="351" customFormat="1" x14ac:dyDescent="0.25">
      <c r="A199" s="26">
        <v>112</v>
      </c>
      <c r="B199" s="25" t="s">
        <v>19</v>
      </c>
      <c r="C199" s="363">
        <v>12</v>
      </c>
      <c r="D199" s="364">
        <v>0</v>
      </c>
      <c r="E199" s="364">
        <v>5</v>
      </c>
      <c r="F199" s="364">
        <v>498</v>
      </c>
      <c r="G199" s="364">
        <v>71</v>
      </c>
      <c r="H199" s="364">
        <v>0</v>
      </c>
      <c r="I199" s="364">
        <v>242053</v>
      </c>
      <c r="J199" s="365">
        <v>242639</v>
      </c>
      <c r="K199" s="366">
        <v>166666.10000000003</v>
      </c>
      <c r="L199" s="366">
        <v>1.4558389498524291</v>
      </c>
      <c r="M199" s="364">
        <v>11385</v>
      </c>
      <c r="N199" s="364">
        <v>2363</v>
      </c>
      <c r="O199" s="360">
        <v>458300</v>
      </c>
      <c r="P199" s="367">
        <v>-0.47056731398647178</v>
      </c>
      <c r="Q199" s="368" t="s">
        <v>49</v>
      </c>
      <c r="R199" s="351" t="s">
        <v>253</v>
      </c>
    </row>
    <row r="200" spans="1:18" s="351" customFormat="1" x14ac:dyDescent="0.25">
      <c r="A200" s="26"/>
      <c r="B200" s="25" t="s">
        <v>138</v>
      </c>
      <c r="C200" s="363">
        <v>20</v>
      </c>
      <c r="D200" s="364">
        <v>0</v>
      </c>
      <c r="E200" s="364">
        <v>6</v>
      </c>
      <c r="F200" s="364">
        <v>771</v>
      </c>
      <c r="G200" s="364">
        <v>115</v>
      </c>
      <c r="H200" s="364">
        <v>0</v>
      </c>
      <c r="I200" s="364">
        <v>370997</v>
      </c>
      <c r="J200" s="365">
        <v>371909</v>
      </c>
      <c r="K200" s="366">
        <v>381018.70000000007</v>
      </c>
      <c r="L200" s="366">
        <v>0.97609119972326797</v>
      </c>
      <c r="M200" s="364">
        <v>18683</v>
      </c>
      <c r="N200" s="364">
        <v>2976</v>
      </c>
      <c r="O200" s="360">
        <v>639841</v>
      </c>
      <c r="P200" s="367">
        <v>-0.41874778265225265</v>
      </c>
      <c r="Q200" s="368"/>
      <c r="R200" s="369"/>
    </row>
    <row r="201" spans="1:18" s="351" customFormat="1" ht="15.15" customHeight="1" x14ac:dyDescent="0.25">
      <c r="A201" s="26"/>
      <c r="B201" s="25"/>
      <c r="C201" s="363"/>
      <c r="D201" s="364"/>
      <c r="E201" s="364"/>
      <c r="F201" s="364"/>
      <c r="G201" s="364"/>
      <c r="H201" s="364"/>
      <c r="I201" s="364"/>
      <c r="J201" s="365"/>
      <c r="K201" s="366"/>
      <c r="L201" s="366"/>
      <c r="M201" s="364"/>
      <c r="N201" s="364"/>
      <c r="O201" s="360"/>
      <c r="P201" s="367"/>
      <c r="Q201" s="368"/>
    </row>
    <row r="202" spans="1:18" s="351" customFormat="1" ht="15.15" customHeight="1" x14ac:dyDescent="0.25">
      <c r="A202" s="26">
        <v>120</v>
      </c>
      <c r="B202" s="25" t="s">
        <v>19</v>
      </c>
      <c r="C202" s="363">
        <v>2</v>
      </c>
      <c r="D202" s="364">
        <v>0</v>
      </c>
      <c r="E202" s="364">
        <v>1</v>
      </c>
      <c r="F202" s="364">
        <v>9</v>
      </c>
      <c r="G202" s="364">
        <v>1</v>
      </c>
      <c r="H202" s="364">
        <v>0</v>
      </c>
      <c r="I202" s="364">
        <v>36147</v>
      </c>
      <c r="J202" s="365">
        <v>36160</v>
      </c>
      <c r="K202" s="366">
        <v>54587.100000000006</v>
      </c>
      <c r="L202" s="366">
        <v>0.66242756988372709</v>
      </c>
      <c r="M202" s="364">
        <v>1251</v>
      </c>
      <c r="N202" s="364">
        <v>1158</v>
      </c>
      <c r="O202" s="360">
        <v>52455</v>
      </c>
      <c r="P202" s="367">
        <v>-0.31064722142789059</v>
      </c>
      <c r="Q202" s="368" t="s">
        <v>49</v>
      </c>
      <c r="R202" s="369" t="s">
        <v>253</v>
      </c>
    </row>
    <row r="203" spans="1:18" s="388" customFormat="1" ht="15.15" customHeight="1" x14ac:dyDescent="0.25">
      <c r="A203" s="26"/>
      <c r="B203" s="25"/>
      <c r="C203" s="363"/>
      <c r="D203" s="364"/>
      <c r="E203" s="364"/>
      <c r="F203" s="364"/>
      <c r="G203" s="364"/>
      <c r="H203" s="364"/>
      <c r="I203" s="364"/>
      <c r="J203" s="365"/>
      <c r="K203" s="366"/>
      <c r="L203" s="366"/>
      <c r="M203" s="364"/>
      <c r="N203" s="364"/>
      <c r="O203" s="360"/>
      <c r="P203" s="367"/>
      <c r="Q203" s="368"/>
      <c r="R203" s="369"/>
    </row>
    <row r="204" spans="1:18" s="388" customFormat="1" ht="15.15" customHeight="1" x14ac:dyDescent="0.25">
      <c r="A204" s="26">
        <v>122</v>
      </c>
      <c r="B204" s="25" t="s">
        <v>17</v>
      </c>
      <c r="C204" s="372">
        <v>12</v>
      </c>
      <c r="D204" s="373">
        <v>0</v>
      </c>
      <c r="E204" s="373">
        <v>1</v>
      </c>
      <c r="F204" s="373">
        <v>608</v>
      </c>
      <c r="G204" s="373">
        <v>480</v>
      </c>
      <c r="H204" s="373">
        <v>1</v>
      </c>
      <c r="I204" s="373">
        <v>2918</v>
      </c>
      <c r="J204" s="378">
        <v>4020</v>
      </c>
      <c r="K204" s="379">
        <v>10157.400000000001</v>
      </c>
      <c r="L204" s="379">
        <v>0.39577057120916764</v>
      </c>
      <c r="M204" s="373">
        <v>174</v>
      </c>
      <c r="N204" s="373">
        <v>35</v>
      </c>
      <c r="O204" s="360">
        <v>5067</v>
      </c>
      <c r="P204" s="367">
        <v>-0.20663114268798111</v>
      </c>
      <c r="Q204" s="368" t="s">
        <v>47</v>
      </c>
      <c r="R204" s="388" t="s">
        <v>253</v>
      </c>
    </row>
    <row r="205" spans="1:18" s="388" customFormat="1" x14ac:dyDescent="0.25">
      <c r="A205" s="26">
        <v>122</v>
      </c>
      <c r="B205" s="25" t="s">
        <v>14</v>
      </c>
      <c r="C205" s="363">
        <v>159</v>
      </c>
      <c r="D205" s="364">
        <v>0</v>
      </c>
      <c r="E205" s="364">
        <v>26</v>
      </c>
      <c r="F205" s="364">
        <v>12952</v>
      </c>
      <c r="G205" s="364">
        <v>12093</v>
      </c>
      <c r="H205" s="364">
        <v>4</v>
      </c>
      <c r="I205" s="364">
        <v>61980</v>
      </c>
      <c r="J205" s="365">
        <v>87214</v>
      </c>
      <c r="K205" s="366">
        <v>142770.70000000001</v>
      </c>
      <c r="L205" s="366">
        <v>0.61086763600654748</v>
      </c>
      <c r="M205" s="364">
        <v>3523</v>
      </c>
      <c r="N205" s="364">
        <v>886</v>
      </c>
      <c r="O205" s="360">
        <v>150511</v>
      </c>
      <c r="P205" s="367">
        <v>-0.42054733541070088</v>
      </c>
      <c r="Q205" s="368" t="s">
        <v>45</v>
      </c>
      <c r="R205" s="388" t="s">
        <v>253</v>
      </c>
    </row>
    <row r="206" spans="1:18" s="388" customFormat="1" x14ac:dyDescent="0.25">
      <c r="A206" s="26"/>
      <c r="B206" s="25" t="s">
        <v>16</v>
      </c>
      <c r="C206" s="363">
        <v>171</v>
      </c>
      <c r="D206" s="364">
        <v>0</v>
      </c>
      <c r="E206" s="364">
        <v>27</v>
      </c>
      <c r="F206" s="364">
        <v>13560</v>
      </c>
      <c r="G206" s="364">
        <v>12573</v>
      </c>
      <c r="H206" s="364">
        <v>5</v>
      </c>
      <c r="I206" s="364">
        <v>64898</v>
      </c>
      <c r="J206" s="365">
        <v>91234</v>
      </c>
      <c r="K206" s="366">
        <v>152928.1</v>
      </c>
      <c r="L206" s="366">
        <v>0.59658100767615629</v>
      </c>
      <c r="M206" s="364">
        <v>3697</v>
      </c>
      <c r="N206" s="364">
        <v>921</v>
      </c>
      <c r="O206" s="360">
        <v>155578</v>
      </c>
      <c r="P206" s="367">
        <v>-0.41358032626720997</v>
      </c>
      <c r="Q206" s="368"/>
      <c r="R206" s="369"/>
    </row>
    <row r="207" spans="1:18" s="388" customFormat="1" x14ac:dyDescent="0.25">
      <c r="A207" s="26"/>
      <c r="B207" s="25"/>
      <c r="C207" s="363"/>
      <c r="D207" s="364"/>
      <c r="E207" s="364"/>
      <c r="F207" s="364"/>
      <c r="G207" s="364"/>
      <c r="H207" s="364"/>
      <c r="I207" s="364"/>
      <c r="J207" s="365"/>
      <c r="K207" s="366"/>
      <c r="L207" s="366"/>
      <c r="M207" s="364"/>
      <c r="N207" s="364"/>
      <c r="O207" s="360"/>
      <c r="P207" s="367"/>
      <c r="Q207" s="368"/>
    </row>
    <row r="208" spans="1:18" s="351" customFormat="1" x14ac:dyDescent="0.25">
      <c r="A208" s="26">
        <v>128</v>
      </c>
      <c r="B208" s="25" t="s">
        <v>19</v>
      </c>
      <c r="C208" s="363">
        <v>4</v>
      </c>
      <c r="D208" s="364">
        <v>0</v>
      </c>
      <c r="E208" s="364">
        <v>5</v>
      </c>
      <c r="F208" s="364">
        <v>41</v>
      </c>
      <c r="G208" s="364">
        <v>8</v>
      </c>
      <c r="H208" s="364">
        <v>0</v>
      </c>
      <c r="I208" s="364">
        <v>43575</v>
      </c>
      <c r="J208" s="365">
        <v>43633</v>
      </c>
      <c r="K208" s="366">
        <v>73695</v>
      </c>
      <c r="L208" s="366">
        <v>0.5920754460953932</v>
      </c>
      <c r="M208" s="364">
        <v>2212</v>
      </c>
      <c r="N208" s="364">
        <v>1156</v>
      </c>
      <c r="O208" s="360">
        <v>81026</v>
      </c>
      <c r="P208" s="367">
        <v>-0.46149384148298078</v>
      </c>
      <c r="Q208" s="368" t="s">
        <v>49</v>
      </c>
      <c r="R208" s="369" t="s">
        <v>253</v>
      </c>
    </row>
    <row r="209" spans="1:18" s="351" customFormat="1" x14ac:dyDescent="0.25">
      <c r="A209" s="26"/>
      <c r="B209" s="25"/>
      <c r="C209" s="363"/>
      <c r="D209" s="364"/>
      <c r="E209" s="364"/>
      <c r="F209" s="364"/>
      <c r="G209" s="364"/>
      <c r="H209" s="364"/>
      <c r="I209" s="364"/>
      <c r="J209" s="365"/>
      <c r="K209" s="366"/>
      <c r="L209" s="366"/>
      <c r="M209" s="364"/>
      <c r="N209" s="364"/>
      <c r="O209" s="360"/>
      <c r="P209" s="367"/>
      <c r="Q209" s="368"/>
      <c r="R209" s="369"/>
    </row>
    <row r="210" spans="1:18" s="351" customFormat="1" x14ac:dyDescent="0.25">
      <c r="A210" s="26">
        <v>136</v>
      </c>
      <c r="B210" s="25" t="s">
        <v>22</v>
      </c>
      <c r="C210" s="363">
        <v>2</v>
      </c>
      <c r="D210" s="364">
        <v>0</v>
      </c>
      <c r="E210" s="364">
        <v>0</v>
      </c>
      <c r="F210" s="364">
        <v>463</v>
      </c>
      <c r="G210" s="364">
        <v>17</v>
      </c>
      <c r="H210" s="364">
        <v>0</v>
      </c>
      <c r="I210" s="364">
        <v>6539</v>
      </c>
      <c r="J210" s="365">
        <v>7022</v>
      </c>
      <c r="K210" s="366">
        <v>22618</v>
      </c>
      <c r="L210" s="366">
        <v>0.31046069502166418</v>
      </c>
      <c r="M210" s="364">
        <v>530</v>
      </c>
      <c r="N210" s="364">
        <v>44</v>
      </c>
      <c r="O210" s="360">
        <v>13711</v>
      </c>
      <c r="P210" s="367">
        <v>-0.48785646561155271</v>
      </c>
      <c r="Q210" s="368" t="s">
        <v>51</v>
      </c>
      <c r="R210" s="369" t="s">
        <v>253</v>
      </c>
    </row>
    <row r="211" spans="1:18" s="380" customFormat="1" x14ac:dyDescent="0.25">
      <c r="A211" s="381">
        <v>136</v>
      </c>
      <c r="B211" s="371" t="s">
        <v>25</v>
      </c>
      <c r="C211" s="372">
        <v>2</v>
      </c>
      <c r="D211" s="373">
        <v>0</v>
      </c>
      <c r="E211" s="373">
        <v>1</v>
      </c>
      <c r="F211" s="373">
        <v>2264</v>
      </c>
      <c r="G211" s="373">
        <v>135</v>
      </c>
      <c r="H211" s="373">
        <v>0</v>
      </c>
      <c r="I211" s="373">
        <v>32325</v>
      </c>
      <c r="J211" s="378">
        <v>34727</v>
      </c>
      <c r="K211" s="379">
        <v>97176.3</v>
      </c>
      <c r="L211" s="379">
        <v>0.35736079681980071</v>
      </c>
      <c r="M211" s="373">
        <v>2568</v>
      </c>
      <c r="N211" s="373">
        <v>164</v>
      </c>
      <c r="O211" s="360">
        <v>58220</v>
      </c>
      <c r="P211" s="367">
        <v>-0.4035211267605634</v>
      </c>
      <c r="Q211" s="368" t="s">
        <v>54</v>
      </c>
      <c r="R211" s="380" t="s">
        <v>253</v>
      </c>
    </row>
    <row r="212" spans="1:18" s="351" customFormat="1" x14ac:dyDescent="0.25">
      <c r="A212" s="26">
        <v>136</v>
      </c>
      <c r="B212" s="25" t="s">
        <v>19</v>
      </c>
      <c r="C212" s="363">
        <v>5</v>
      </c>
      <c r="D212" s="364">
        <v>0</v>
      </c>
      <c r="E212" s="364">
        <v>3</v>
      </c>
      <c r="F212" s="364">
        <v>4849</v>
      </c>
      <c r="G212" s="364">
        <v>308</v>
      </c>
      <c r="H212" s="364">
        <v>1</v>
      </c>
      <c r="I212" s="364">
        <v>76974</v>
      </c>
      <c r="J212" s="365">
        <v>82140</v>
      </c>
      <c r="K212" s="366">
        <v>118522.2</v>
      </c>
      <c r="L212" s="366">
        <v>0.69303472260892895</v>
      </c>
      <c r="M212" s="364">
        <v>4453</v>
      </c>
      <c r="N212" s="364">
        <v>648</v>
      </c>
      <c r="O212" s="360">
        <v>129212</v>
      </c>
      <c r="P212" s="367">
        <v>-0.36430052936259794</v>
      </c>
      <c r="Q212" s="368" t="s">
        <v>49</v>
      </c>
      <c r="R212" s="351" t="s">
        <v>253</v>
      </c>
    </row>
    <row r="213" spans="1:18" s="351" customFormat="1" x14ac:dyDescent="0.25">
      <c r="A213" s="26"/>
      <c r="B213" s="25" t="s">
        <v>138</v>
      </c>
      <c r="C213" s="363">
        <v>9</v>
      </c>
      <c r="D213" s="364">
        <v>0</v>
      </c>
      <c r="E213" s="364">
        <v>4</v>
      </c>
      <c r="F213" s="364">
        <v>7576</v>
      </c>
      <c r="G213" s="364">
        <v>460</v>
      </c>
      <c r="H213" s="364">
        <v>1</v>
      </c>
      <c r="I213" s="364">
        <v>115838</v>
      </c>
      <c r="J213" s="365">
        <v>123889</v>
      </c>
      <c r="K213" s="366">
        <v>238316.5</v>
      </c>
      <c r="L213" s="366">
        <v>0.51985070274194189</v>
      </c>
      <c r="M213" s="364">
        <v>7551</v>
      </c>
      <c r="N213" s="364">
        <v>856</v>
      </c>
      <c r="O213" s="360">
        <v>201143</v>
      </c>
      <c r="P213" s="367">
        <v>-0.38407501131036126</v>
      </c>
      <c r="Q213" s="368"/>
      <c r="R213" s="369"/>
    </row>
    <row r="214" spans="1:18" s="351" customFormat="1" x14ac:dyDescent="0.25">
      <c r="A214" s="26"/>
      <c r="B214" s="25"/>
      <c r="C214" s="363"/>
      <c r="D214" s="364"/>
      <c r="E214" s="364"/>
      <c r="F214" s="364"/>
      <c r="G214" s="364"/>
      <c r="H214" s="364"/>
      <c r="I214" s="364"/>
      <c r="J214" s="365"/>
      <c r="K214" s="366"/>
      <c r="L214" s="366"/>
      <c r="M214" s="364"/>
      <c r="N214" s="364"/>
      <c r="O214" s="360"/>
      <c r="P214" s="367"/>
      <c r="Q214" s="368"/>
      <c r="R214" s="369"/>
    </row>
    <row r="215" spans="1:18" s="351" customFormat="1" x14ac:dyDescent="0.25">
      <c r="A215" s="26">
        <v>138</v>
      </c>
      <c r="B215" s="25" t="s">
        <v>17</v>
      </c>
      <c r="C215" s="363">
        <v>24</v>
      </c>
      <c r="D215" s="364">
        <v>0</v>
      </c>
      <c r="E215" s="364">
        <v>10</v>
      </c>
      <c r="F215" s="364">
        <v>3502.8121504550941</v>
      </c>
      <c r="G215" s="364">
        <v>1979.3480644807541</v>
      </c>
      <c r="H215" s="364">
        <v>0</v>
      </c>
      <c r="I215" s="364">
        <v>19211.928171948679</v>
      </c>
      <c r="J215" s="365">
        <v>24728</v>
      </c>
      <c r="K215" s="366">
        <v>34148.199999999997</v>
      </c>
      <c r="L215" s="366">
        <v>0.72413772907503182</v>
      </c>
      <c r="M215" s="364">
        <v>912</v>
      </c>
      <c r="N215" s="364">
        <v>548</v>
      </c>
      <c r="O215" s="360">
        <v>41248</v>
      </c>
      <c r="P215" s="367">
        <v>-0.40050426687354534</v>
      </c>
      <c r="Q215" s="368" t="s">
        <v>47</v>
      </c>
      <c r="R215" s="369" t="s">
        <v>253</v>
      </c>
    </row>
    <row r="216" spans="1:18" s="351" customFormat="1" x14ac:dyDescent="0.25">
      <c r="A216" s="26">
        <v>138</v>
      </c>
      <c r="B216" s="25" t="s">
        <v>23</v>
      </c>
      <c r="C216" s="363">
        <v>22</v>
      </c>
      <c r="D216" s="364">
        <v>0</v>
      </c>
      <c r="E216" s="364">
        <v>8</v>
      </c>
      <c r="F216" s="364">
        <v>2230.5703476258359</v>
      </c>
      <c r="G216" s="364">
        <v>1216.2444346967868</v>
      </c>
      <c r="H216" s="364">
        <v>0</v>
      </c>
      <c r="I216" s="364">
        <v>12256.6518258581</v>
      </c>
      <c r="J216" s="365">
        <v>15733</v>
      </c>
      <c r="K216" s="366">
        <v>56515.399999999994</v>
      </c>
      <c r="L216" s="366">
        <v>0.27838429879289539</v>
      </c>
      <c r="M216" s="364">
        <v>1024</v>
      </c>
      <c r="N216" s="364">
        <v>363</v>
      </c>
      <c r="O216" s="360">
        <v>29032</v>
      </c>
      <c r="P216" s="367">
        <v>-0.45808073849545328</v>
      </c>
      <c r="Q216" s="368" t="s">
        <v>52</v>
      </c>
      <c r="R216" s="369" t="s">
        <v>253</v>
      </c>
    </row>
    <row r="217" spans="1:18" s="380" customFormat="1" x14ac:dyDescent="0.25">
      <c r="A217" s="381">
        <v>138</v>
      </c>
      <c r="B217" s="371" t="s">
        <v>14</v>
      </c>
      <c r="C217" s="372">
        <v>181</v>
      </c>
      <c r="D217" s="373">
        <v>0</v>
      </c>
      <c r="E217" s="373">
        <v>46</v>
      </c>
      <c r="F217" s="373">
        <v>21269.26400921154</v>
      </c>
      <c r="G217" s="373">
        <v>11917.256003947801</v>
      </c>
      <c r="H217" s="373">
        <v>0</v>
      </c>
      <c r="I217" s="373">
        <v>125765.0160105275</v>
      </c>
      <c r="J217" s="378">
        <v>159179</v>
      </c>
      <c r="K217" s="379">
        <v>302121.60000000003</v>
      </c>
      <c r="L217" s="379">
        <v>0.52687063751813834</v>
      </c>
      <c r="M217" s="373">
        <v>6170</v>
      </c>
      <c r="N217" s="373">
        <v>1640</v>
      </c>
      <c r="O217" s="360">
        <v>248680</v>
      </c>
      <c r="P217" s="367">
        <v>-0.35990429467588869</v>
      </c>
      <c r="Q217" s="368" t="s">
        <v>45</v>
      </c>
      <c r="R217" s="380" t="s">
        <v>253</v>
      </c>
    </row>
    <row r="218" spans="1:18" s="351" customFormat="1" x14ac:dyDescent="0.25">
      <c r="A218" s="26">
        <v>138</v>
      </c>
      <c r="B218" s="25" t="s">
        <v>24</v>
      </c>
      <c r="C218" s="363">
        <v>11</v>
      </c>
      <c r="D218" s="364">
        <v>0</v>
      </c>
      <c r="E218" s="364">
        <v>7</v>
      </c>
      <c r="F218" s="364">
        <v>1053.3534927075339</v>
      </c>
      <c r="G218" s="364">
        <v>730.15149687465737</v>
      </c>
      <c r="H218" s="364">
        <v>0</v>
      </c>
      <c r="I218" s="364">
        <v>5929.403991665753</v>
      </c>
      <c r="J218" s="365">
        <v>7731</v>
      </c>
      <c r="K218" s="366">
        <v>32465.200000000001</v>
      </c>
      <c r="L218" s="366">
        <v>0.23813190739622733</v>
      </c>
      <c r="M218" s="364">
        <v>692</v>
      </c>
      <c r="N218" s="364">
        <v>125</v>
      </c>
      <c r="O218" s="360">
        <v>6064</v>
      </c>
      <c r="P218" s="367">
        <v>0.27490105540897103</v>
      </c>
      <c r="Q218" s="368" t="s">
        <v>53</v>
      </c>
      <c r="R218" s="351" t="s">
        <v>253</v>
      </c>
    </row>
    <row r="219" spans="1:18" s="391" customFormat="1" x14ac:dyDescent="0.25">
      <c r="A219" s="26"/>
      <c r="B219" s="25" t="s">
        <v>138</v>
      </c>
      <c r="C219" s="363">
        <v>238</v>
      </c>
      <c r="D219" s="364">
        <v>0</v>
      </c>
      <c r="E219" s="364">
        <v>71</v>
      </c>
      <c r="F219" s="364">
        <v>28056.000000000004</v>
      </c>
      <c r="G219" s="364">
        <v>15843</v>
      </c>
      <c r="H219" s="364">
        <v>0</v>
      </c>
      <c r="I219" s="364">
        <v>163163.00000000003</v>
      </c>
      <c r="J219" s="365">
        <v>207371</v>
      </c>
      <c r="K219" s="366">
        <v>425250.4</v>
      </c>
      <c r="L219" s="366">
        <v>0.48764445606635526</v>
      </c>
      <c r="M219" s="364">
        <v>8798</v>
      </c>
      <c r="N219" s="364">
        <v>2676</v>
      </c>
      <c r="O219" s="360">
        <v>325024</v>
      </c>
      <c r="P219" s="367">
        <v>-0.36198249975386432</v>
      </c>
      <c r="Q219" s="368"/>
      <c r="R219" s="369"/>
    </row>
    <row r="220" spans="1:18" s="391" customFormat="1" x14ac:dyDescent="0.25">
      <c r="A220" s="26"/>
      <c r="B220" s="25"/>
      <c r="C220" s="363"/>
      <c r="D220" s="364"/>
      <c r="E220" s="364"/>
      <c r="F220" s="364"/>
      <c r="G220" s="364"/>
      <c r="H220" s="364"/>
      <c r="I220" s="364"/>
      <c r="J220" s="365"/>
      <c r="K220" s="366"/>
      <c r="L220" s="366"/>
      <c r="M220" s="364"/>
      <c r="N220" s="364"/>
      <c r="O220" s="360"/>
      <c r="P220" s="367"/>
      <c r="Q220" s="368"/>
      <c r="R220" s="369"/>
    </row>
    <row r="221" spans="1:18" s="391" customFormat="1" x14ac:dyDescent="0.25">
      <c r="A221" s="26">
        <v>140</v>
      </c>
      <c r="B221" s="25" t="s">
        <v>22</v>
      </c>
      <c r="C221" s="363">
        <v>7</v>
      </c>
      <c r="D221" s="364">
        <v>0</v>
      </c>
      <c r="E221" s="364">
        <v>0</v>
      </c>
      <c r="F221" s="364">
        <v>94</v>
      </c>
      <c r="G221" s="364">
        <v>4</v>
      </c>
      <c r="H221" s="364">
        <v>0</v>
      </c>
      <c r="I221" s="364">
        <v>31012.449846692951</v>
      </c>
      <c r="J221" s="365">
        <v>31117</v>
      </c>
      <c r="K221" s="366">
        <v>149546.79999999999</v>
      </c>
      <c r="L221" s="366">
        <v>0.20807533160187983</v>
      </c>
      <c r="M221" s="364">
        <v>2051</v>
      </c>
      <c r="N221" s="364">
        <v>136</v>
      </c>
      <c r="O221" s="360">
        <v>69545</v>
      </c>
      <c r="P221" s="367">
        <v>-0.55256308864763826</v>
      </c>
      <c r="Q221" s="368" t="s">
        <v>51</v>
      </c>
      <c r="R221" s="369" t="s">
        <v>253</v>
      </c>
    </row>
    <row r="222" spans="1:18" s="391" customFormat="1" x14ac:dyDescent="0.25">
      <c r="A222" s="26">
        <v>140</v>
      </c>
      <c r="B222" s="25" t="s">
        <v>25</v>
      </c>
      <c r="C222" s="363">
        <v>1</v>
      </c>
      <c r="D222" s="364">
        <v>0</v>
      </c>
      <c r="E222" s="364">
        <v>0</v>
      </c>
      <c r="F222" s="364">
        <v>17</v>
      </c>
      <c r="G222" s="364">
        <v>0</v>
      </c>
      <c r="H222" s="364">
        <v>0</v>
      </c>
      <c r="I222" s="364">
        <v>3553.1625054752521</v>
      </c>
      <c r="J222" s="365">
        <v>3571</v>
      </c>
      <c r="K222" s="366">
        <v>15873.6</v>
      </c>
      <c r="L222" s="366">
        <v>0.22496472129825623</v>
      </c>
      <c r="M222" s="364">
        <v>314</v>
      </c>
      <c r="N222" s="364">
        <v>11</v>
      </c>
      <c r="O222" s="360">
        <v>18603</v>
      </c>
      <c r="P222" s="367">
        <v>-0.80804171370209099</v>
      </c>
      <c r="Q222" s="368" t="s">
        <v>54</v>
      </c>
      <c r="R222" s="369" t="s">
        <v>253</v>
      </c>
    </row>
    <row r="223" spans="1:18" s="391" customFormat="1" x14ac:dyDescent="0.25">
      <c r="A223" s="381">
        <v>140</v>
      </c>
      <c r="B223" s="371" t="s">
        <v>14</v>
      </c>
      <c r="C223" s="372">
        <v>2</v>
      </c>
      <c r="D223" s="373">
        <v>0</v>
      </c>
      <c r="E223" s="373">
        <v>0</v>
      </c>
      <c r="F223" s="373">
        <v>15</v>
      </c>
      <c r="G223" s="373">
        <v>0</v>
      </c>
      <c r="H223" s="373">
        <v>0</v>
      </c>
      <c r="I223" s="373">
        <v>4004.298291721419</v>
      </c>
      <c r="J223" s="378">
        <v>4021</v>
      </c>
      <c r="K223" s="379">
        <v>7822</v>
      </c>
      <c r="L223" s="379">
        <v>0.51406289951419071</v>
      </c>
      <c r="M223" s="373">
        <v>390</v>
      </c>
      <c r="N223" s="373">
        <v>19</v>
      </c>
      <c r="O223" s="360">
        <v>22563</v>
      </c>
      <c r="P223" s="367">
        <v>-0.82178788281700133</v>
      </c>
      <c r="Q223" s="368" t="s">
        <v>45</v>
      </c>
      <c r="R223" s="391" t="s">
        <v>253</v>
      </c>
    </row>
    <row r="224" spans="1:18" s="351" customFormat="1" x14ac:dyDescent="0.25">
      <c r="A224" s="26">
        <v>140</v>
      </c>
      <c r="B224" s="25" t="s">
        <v>18</v>
      </c>
      <c r="C224" s="363">
        <v>0</v>
      </c>
      <c r="D224" s="364">
        <v>0</v>
      </c>
      <c r="E224" s="364">
        <v>0</v>
      </c>
      <c r="F224" s="364">
        <v>5</v>
      </c>
      <c r="G224" s="364">
        <v>0</v>
      </c>
      <c r="H224" s="364">
        <v>0</v>
      </c>
      <c r="I224" s="364">
        <v>1375.089356110381</v>
      </c>
      <c r="J224" s="365">
        <v>1380</v>
      </c>
      <c r="K224" s="366">
        <v>6334.7</v>
      </c>
      <c r="L224" s="366">
        <v>0.2178477275956241</v>
      </c>
      <c r="M224" s="364">
        <v>87</v>
      </c>
      <c r="N224" s="364">
        <v>4</v>
      </c>
      <c r="O224" s="360">
        <v>2736</v>
      </c>
      <c r="P224" s="367">
        <v>-0.49561403508771928</v>
      </c>
      <c r="Q224" s="368" t="s">
        <v>48</v>
      </c>
      <c r="R224" s="351" t="s">
        <v>253</v>
      </c>
    </row>
    <row r="225" spans="1:18" s="351" customFormat="1" x14ac:dyDescent="0.25">
      <c r="A225" s="26"/>
      <c r="B225" s="25" t="s">
        <v>16</v>
      </c>
      <c r="C225" s="363">
        <v>10</v>
      </c>
      <c r="D225" s="364">
        <v>0</v>
      </c>
      <c r="E225" s="364">
        <v>0</v>
      </c>
      <c r="F225" s="364">
        <v>131</v>
      </c>
      <c r="G225" s="364">
        <v>4</v>
      </c>
      <c r="H225" s="364">
        <v>0</v>
      </c>
      <c r="I225" s="364">
        <v>39945</v>
      </c>
      <c r="J225" s="365">
        <v>40089</v>
      </c>
      <c r="K225" s="366">
        <v>179577.1</v>
      </c>
      <c r="L225" s="366">
        <v>0.22324115936831587</v>
      </c>
      <c r="M225" s="364">
        <v>2842</v>
      </c>
      <c r="N225" s="364">
        <v>170</v>
      </c>
      <c r="O225" s="360">
        <v>113447</v>
      </c>
      <c r="P225" s="367">
        <v>-0.64662794080054997</v>
      </c>
      <c r="Q225" s="368"/>
      <c r="R225" s="369"/>
    </row>
    <row r="226" spans="1:18" s="351" customFormat="1" x14ac:dyDescent="0.25">
      <c r="A226" s="26"/>
      <c r="B226" s="25"/>
      <c r="C226" s="363"/>
      <c r="D226" s="364"/>
      <c r="E226" s="364"/>
      <c r="F226" s="364"/>
      <c r="G226" s="364"/>
      <c r="H226" s="364"/>
      <c r="I226" s="364"/>
      <c r="J226" s="365"/>
      <c r="K226" s="366"/>
      <c r="L226" s="366"/>
      <c r="M226" s="364"/>
      <c r="N226" s="364"/>
      <c r="O226" s="360"/>
      <c r="P226" s="367"/>
      <c r="Q226" s="368"/>
      <c r="R226" s="369"/>
    </row>
    <row r="227" spans="1:18" s="380" customFormat="1" x14ac:dyDescent="0.25">
      <c r="A227" s="381">
        <v>154</v>
      </c>
      <c r="B227" s="371" t="s">
        <v>14</v>
      </c>
      <c r="C227" s="372">
        <v>332</v>
      </c>
      <c r="D227" s="373">
        <v>0</v>
      </c>
      <c r="E227" s="373">
        <v>37</v>
      </c>
      <c r="F227" s="373">
        <v>21254</v>
      </c>
      <c r="G227" s="373">
        <v>7207</v>
      </c>
      <c r="H227" s="373">
        <v>4</v>
      </c>
      <c r="I227" s="373">
        <v>101928</v>
      </c>
      <c r="J227" s="378">
        <v>130762</v>
      </c>
      <c r="K227" s="379">
        <v>298620.39999999997</v>
      </c>
      <c r="L227" s="379">
        <v>0.43788702982113753</v>
      </c>
      <c r="M227" s="373">
        <v>4285</v>
      </c>
      <c r="N227" s="373">
        <v>553</v>
      </c>
      <c r="O227" s="360">
        <v>237114</v>
      </c>
      <c r="P227" s="367">
        <v>-0.44852686893224358</v>
      </c>
      <c r="Q227" s="368" t="s">
        <v>45</v>
      </c>
      <c r="R227" s="380" t="s">
        <v>253</v>
      </c>
    </row>
    <row r="228" spans="1:18" s="351" customFormat="1" x14ac:dyDescent="0.25">
      <c r="A228" s="26">
        <v>154</v>
      </c>
      <c r="B228" s="25" t="s">
        <v>15</v>
      </c>
      <c r="C228" s="363">
        <v>25</v>
      </c>
      <c r="D228" s="364">
        <v>0</v>
      </c>
      <c r="E228" s="364">
        <v>8</v>
      </c>
      <c r="F228" s="364">
        <v>1030</v>
      </c>
      <c r="G228" s="364">
        <v>316</v>
      </c>
      <c r="H228" s="364">
        <v>0</v>
      </c>
      <c r="I228" s="364">
        <v>5576</v>
      </c>
      <c r="J228" s="365">
        <v>6955</v>
      </c>
      <c r="K228" s="366">
        <v>30141</v>
      </c>
      <c r="L228" s="366">
        <v>0.23074881390796589</v>
      </c>
      <c r="M228" s="364">
        <v>285</v>
      </c>
      <c r="N228" s="364">
        <v>26</v>
      </c>
      <c r="O228" s="360">
        <v>13273</v>
      </c>
      <c r="P228" s="367">
        <v>-0.47600391772771788</v>
      </c>
      <c r="Q228" s="368" t="s">
        <v>46</v>
      </c>
      <c r="R228" s="351" t="s">
        <v>253</v>
      </c>
    </row>
    <row r="229" spans="1:18" s="351" customFormat="1" x14ac:dyDescent="0.25">
      <c r="A229" s="26"/>
      <c r="B229" s="25" t="s">
        <v>16</v>
      </c>
      <c r="C229" s="363">
        <v>357</v>
      </c>
      <c r="D229" s="364">
        <v>0</v>
      </c>
      <c r="E229" s="364">
        <v>45</v>
      </c>
      <c r="F229" s="364">
        <v>22284</v>
      </c>
      <c r="G229" s="364">
        <v>7523</v>
      </c>
      <c r="H229" s="364">
        <v>4</v>
      </c>
      <c r="I229" s="364">
        <v>107504</v>
      </c>
      <c r="J229" s="365">
        <v>137717</v>
      </c>
      <c r="K229" s="366">
        <v>328761.39999999997</v>
      </c>
      <c r="L229" s="366">
        <v>0.4188965006232484</v>
      </c>
      <c r="M229" s="364">
        <v>4570</v>
      </c>
      <c r="N229" s="364">
        <v>579</v>
      </c>
      <c r="O229" s="360">
        <v>250387</v>
      </c>
      <c r="P229" s="367">
        <v>-0.44998342565708283</v>
      </c>
      <c r="Q229" s="368"/>
      <c r="R229" s="369"/>
    </row>
    <row r="230" spans="1:18" s="351" customFormat="1" x14ac:dyDescent="0.25">
      <c r="A230" s="26"/>
      <c r="B230" s="25"/>
      <c r="C230" s="363"/>
      <c r="D230" s="364"/>
      <c r="E230" s="364"/>
      <c r="F230" s="364"/>
      <c r="G230" s="364"/>
      <c r="H230" s="364"/>
      <c r="I230" s="364"/>
      <c r="J230" s="365"/>
      <c r="K230" s="366"/>
      <c r="L230" s="366"/>
      <c r="M230" s="364"/>
      <c r="N230" s="364"/>
      <c r="O230" s="360"/>
      <c r="P230" s="367"/>
      <c r="Q230" s="368"/>
      <c r="R230" s="369"/>
    </row>
    <row r="231" spans="1:18" s="351" customFormat="1" x14ac:dyDescent="0.25">
      <c r="A231" s="26">
        <v>156</v>
      </c>
      <c r="B231" s="25" t="s">
        <v>22</v>
      </c>
      <c r="C231" s="363">
        <v>4</v>
      </c>
      <c r="D231" s="364">
        <v>0</v>
      </c>
      <c r="E231" s="364">
        <v>6</v>
      </c>
      <c r="F231" s="364">
        <v>849</v>
      </c>
      <c r="G231" s="364">
        <v>27</v>
      </c>
      <c r="H231" s="364">
        <v>1</v>
      </c>
      <c r="I231" s="364">
        <v>91992</v>
      </c>
      <c r="J231" s="365">
        <v>92879</v>
      </c>
      <c r="K231" s="366">
        <v>176828.5</v>
      </c>
      <c r="L231" s="366">
        <v>0.52524904073721146</v>
      </c>
      <c r="M231" s="364">
        <v>5893</v>
      </c>
      <c r="N231" s="364">
        <v>311</v>
      </c>
      <c r="O231" s="360">
        <v>150226</v>
      </c>
      <c r="P231" s="367">
        <v>-0.38173818114041513</v>
      </c>
      <c r="Q231" s="368" t="s">
        <v>51</v>
      </c>
      <c r="R231" s="369" t="s">
        <v>253</v>
      </c>
    </row>
    <row r="232" spans="1:18" s="351" customFormat="1" x14ac:dyDescent="0.25">
      <c r="A232" s="26">
        <v>156</v>
      </c>
      <c r="B232" s="25" t="s">
        <v>25</v>
      </c>
      <c r="C232" s="363">
        <v>2</v>
      </c>
      <c r="D232" s="364">
        <v>0</v>
      </c>
      <c r="E232" s="364">
        <v>1</v>
      </c>
      <c r="F232" s="364">
        <v>174</v>
      </c>
      <c r="G232" s="364">
        <v>2</v>
      </c>
      <c r="H232" s="364">
        <v>0</v>
      </c>
      <c r="I232" s="364">
        <v>14524</v>
      </c>
      <c r="J232" s="365">
        <v>14703</v>
      </c>
      <c r="K232" s="366">
        <v>168382.1</v>
      </c>
      <c r="L232" s="366">
        <v>8.7319257807094694E-2</v>
      </c>
      <c r="M232" s="364">
        <v>1301</v>
      </c>
      <c r="N232" s="364">
        <v>93</v>
      </c>
      <c r="O232" s="360">
        <v>26613</v>
      </c>
      <c r="P232" s="367">
        <v>-0.44752564536128958</v>
      </c>
      <c r="Q232" s="368" t="s">
        <v>54</v>
      </c>
      <c r="R232" s="369" t="s">
        <v>253</v>
      </c>
    </row>
    <row r="233" spans="1:18" s="380" customFormat="1" x14ac:dyDescent="0.25">
      <c r="A233" s="381">
        <v>156</v>
      </c>
      <c r="B233" s="371" t="s">
        <v>19</v>
      </c>
      <c r="C233" s="372">
        <v>0</v>
      </c>
      <c r="D233" s="373">
        <v>0</v>
      </c>
      <c r="E233" s="373">
        <v>0</v>
      </c>
      <c r="F233" s="373">
        <v>32</v>
      </c>
      <c r="G233" s="373">
        <v>1</v>
      </c>
      <c r="H233" s="373">
        <v>0</v>
      </c>
      <c r="I233" s="373">
        <v>3731</v>
      </c>
      <c r="J233" s="378">
        <v>3764</v>
      </c>
      <c r="K233" s="379">
        <v>10681.7</v>
      </c>
      <c r="L233" s="379">
        <v>0.35237836673937667</v>
      </c>
      <c r="M233" s="373">
        <v>443</v>
      </c>
      <c r="N233" s="373">
        <v>18</v>
      </c>
      <c r="O233" s="360">
        <v>9790</v>
      </c>
      <c r="P233" s="367">
        <v>-0.6155260469867212</v>
      </c>
      <c r="Q233" s="368" t="s">
        <v>49</v>
      </c>
      <c r="R233" s="380" t="s">
        <v>253</v>
      </c>
    </row>
    <row r="234" spans="1:18" s="351" customFormat="1" x14ac:dyDescent="0.25">
      <c r="A234" s="26">
        <v>156</v>
      </c>
      <c r="B234" s="25" t="s">
        <v>14</v>
      </c>
      <c r="C234" s="363">
        <v>1</v>
      </c>
      <c r="D234" s="364">
        <v>0</v>
      </c>
      <c r="E234" s="364">
        <v>0</v>
      </c>
      <c r="F234" s="364">
        <v>72</v>
      </c>
      <c r="G234" s="364">
        <v>0</v>
      </c>
      <c r="H234" s="364">
        <v>0</v>
      </c>
      <c r="I234" s="364">
        <v>8668</v>
      </c>
      <c r="J234" s="365">
        <v>8741</v>
      </c>
      <c r="K234" s="366">
        <v>8759.5</v>
      </c>
      <c r="L234" s="366">
        <v>0.99788800730635308</v>
      </c>
      <c r="M234" s="364">
        <v>381</v>
      </c>
      <c r="N234" s="364">
        <v>35</v>
      </c>
      <c r="O234" s="360">
        <v>21308</v>
      </c>
      <c r="P234" s="367">
        <v>-0.58977848695325696</v>
      </c>
      <c r="Q234" s="368" t="s">
        <v>45</v>
      </c>
      <c r="R234" s="351" t="s">
        <v>253</v>
      </c>
    </row>
    <row r="235" spans="1:18" s="351" customFormat="1" x14ac:dyDescent="0.25">
      <c r="A235" s="26"/>
      <c r="B235" s="25" t="s">
        <v>138</v>
      </c>
      <c r="C235" s="363">
        <v>7</v>
      </c>
      <c r="D235" s="364">
        <v>0</v>
      </c>
      <c r="E235" s="364">
        <v>7</v>
      </c>
      <c r="F235" s="364">
        <v>1127</v>
      </c>
      <c r="G235" s="364">
        <v>30</v>
      </c>
      <c r="H235" s="364">
        <v>1</v>
      </c>
      <c r="I235" s="364">
        <v>118915</v>
      </c>
      <c r="J235" s="365">
        <v>120087</v>
      </c>
      <c r="K235" s="366">
        <v>364651.8</v>
      </c>
      <c r="L235" s="366">
        <v>0.32931964136746344</v>
      </c>
      <c r="M235" s="364">
        <v>8018</v>
      </c>
      <c r="N235" s="364">
        <v>457</v>
      </c>
      <c r="O235" s="360">
        <v>207937</v>
      </c>
      <c r="P235" s="367">
        <v>-0.42248373305376152</v>
      </c>
      <c r="Q235" s="368"/>
      <c r="R235" s="369"/>
    </row>
    <row r="236" spans="1:18" s="351" customFormat="1" x14ac:dyDescent="0.25">
      <c r="A236" s="26"/>
      <c r="B236" s="25"/>
      <c r="C236" s="363"/>
      <c r="D236" s="364"/>
      <c r="E236" s="364"/>
      <c r="F236" s="364"/>
      <c r="G236" s="364"/>
      <c r="H236" s="364"/>
      <c r="I236" s="364"/>
      <c r="J236" s="365"/>
      <c r="K236" s="366"/>
      <c r="L236" s="366"/>
      <c r="M236" s="364"/>
      <c r="N236" s="364"/>
      <c r="O236" s="360"/>
      <c r="P236" s="367"/>
      <c r="Q236" s="368"/>
      <c r="R236" s="369"/>
    </row>
    <row r="237" spans="1:18" s="351" customFormat="1" x14ac:dyDescent="0.25">
      <c r="A237" s="26">
        <v>170</v>
      </c>
      <c r="B237" s="25" t="s">
        <v>17</v>
      </c>
      <c r="C237" s="363">
        <v>47.2545659951045</v>
      </c>
      <c r="D237" s="364">
        <v>0</v>
      </c>
      <c r="E237" s="364">
        <v>13</v>
      </c>
      <c r="F237" s="364">
        <v>6131.1649406891356</v>
      </c>
      <c r="G237" s="364">
        <v>1695.3276219167769</v>
      </c>
      <c r="H237" s="364">
        <v>0</v>
      </c>
      <c r="I237" s="364">
        <v>37291.059310864242</v>
      </c>
      <c r="J237" s="365">
        <v>45178</v>
      </c>
      <c r="K237" s="366">
        <v>64121.9</v>
      </c>
      <c r="L237" s="366">
        <v>0.70456427523201903</v>
      </c>
      <c r="M237" s="364">
        <v>1526.80022594615</v>
      </c>
      <c r="N237" s="364">
        <v>362.8909809828657</v>
      </c>
      <c r="O237" s="360">
        <v>80087</v>
      </c>
      <c r="P237" s="367">
        <v>-0.43588847128747488</v>
      </c>
      <c r="Q237" s="368" t="s">
        <v>47</v>
      </c>
      <c r="R237" s="369" t="s">
        <v>253</v>
      </c>
    </row>
    <row r="238" spans="1:18" s="380" customFormat="1" x14ac:dyDescent="0.25">
      <c r="A238" s="381">
        <v>170</v>
      </c>
      <c r="B238" s="371" t="s">
        <v>14</v>
      </c>
      <c r="C238" s="372">
        <v>423.58695788614818</v>
      </c>
      <c r="D238" s="373">
        <v>0</v>
      </c>
      <c r="E238" s="373">
        <v>52</v>
      </c>
      <c r="F238" s="373">
        <v>43864.771825770411</v>
      </c>
      <c r="G238" s="373">
        <v>11898.97828406452</v>
      </c>
      <c r="H238" s="373">
        <v>5</v>
      </c>
      <c r="I238" s="373">
        <v>258263.17422958638</v>
      </c>
      <c r="J238" s="378">
        <v>314507</v>
      </c>
      <c r="K238" s="379">
        <v>288915.70000000007</v>
      </c>
      <c r="L238" s="379">
        <v>1.0885770485992969</v>
      </c>
      <c r="M238" s="373">
        <v>10207.456536747632</v>
      </c>
      <c r="N238" s="373">
        <v>2672.554352601519</v>
      </c>
      <c r="O238" s="360">
        <v>514572</v>
      </c>
      <c r="P238" s="367">
        <v>-0.38879884641993734</v>
      </c>
      <c r="Q238" s="368" t="s">
        <v>45</v>
      </c>
      <c r="R238" s="380" t="s">
        <v>253</v>
      </c>
    </row>
    <row r="239" spans="1:18" s="351" customFormat="1" x14ac:dyDescent="0.25">
      <c r="A239" s="26">
        <v>170</v>
      </c>
      <c r="B239" s="25" t="s">
        <v>15</v>
      </c>
      <c r="C239" s="363">
        <v>39.158476118747302</v>
      </c>
      <c r="D239" s="364">
        <v>0</v>
      </c>
      <c r="E239" s="364">
        <v>2</v>
      </c>
      <c r="F239" s="364">
        <v>3614.0632335404507</v>
      </c>
      <c r="G239" s="364">
        <v>894.69409401870325</v>
      </c>
      <c r="H239" s="364">
        <v>2</v>
      </c>
      <c r="I239" s="364">
        <v>19492.766459549359</v>
      </c>
      <c r="J239" s="365">
        <v>24046</v>
      </c>
      <c r="K239" s="366">
        <v>53462.899999999994</v>
      </c>
      <c r="L239" s="366">
        <v>0.44976984039399287</v>
      </c>
      <c r="M239" s="364">
        <v>1072.74323730622</v>
      </c>
      <c r="N239" s="364">
        <v>94.554666415615401</v>
      </c>
      <c r="O239" s="360">
        <v>42708</v>
      </c>
      <c r="P239" s="367">
        <v>-0.43696731291561297</v>
      </c>
      <c r="Q239" s="368" t="s">
        <v>46</v>
      </c>
      <c r="R239" s="351" t="s">
        <v>253</v>
      </c>
    </row>
    <row r="240" spans="1:18" s="351" customFormat="1" x14ac:dyDescent="0.25">
      <c r="A240" s="26"/>
      <c r="B240" s="25" t="s">
        <v>16</v>
      </c>
      <c r="C240" s="363">
        <v>510</v>
      </c>
      <c r="D240" s="364">
        <v>0</v>
      </c>
      <c r="E240" s="364">
        <v>67</v>
      </c>
      <c r="F240" s="364">
        <v>53610</v>
      </c>
      <c r="G240" s="364">
        <v>14489</v>
      </c>
      <c r="H240" s="364">
        <v>7</v>
      </c>
      <c r="I240" s="364">
        <v>315047</v>
      </c>
      <c r="J240" s="365">
        <v>383731</v>
      </c>
      <c r="K240" s="366">
        <v>406500.50000000012</v>
      </c>
      <c r="L240" s="366">
        <v>0.94398653876194472</v>
      </c>
      <c r="M240" s="364">
        <v>12807.000000000002</v>
      </c>
      <c r="N240" s="364">
        <v>3130</v>
      </c>
      <c r="O240" s="360">
        <v>637367</v>
      </c>
      <c r="P240" s="367">
        <v>-0.39794341407697609</v>
      </c>
      <c r="Q240" s="368"/>
      <c r="R240" s="369"/>
    </row>
    <row r="241" spans="1:37" s="351" customFormat="1" x14ac:dyDescent="0.25">
      <c r="A241" s="26"/>
      <c r="B241" s="25"/>
      <c r="C241" s="363"/>
      <c r="D241" s="364"/>
      <c r="E241" s="364"/>
      <c r="F241" s="364"/>
      <c r="G241" s="364"/>
      <c r="H241" s="364"/>
      <c r="I241" s="364"/>
      <c r="J241" s="365"/>
      <c r="K241" s="366"/>
      <c r="L241" s="366"/>
      <c r="M241" s="364"/>
      <c r="N241" s="364"/>
      <c r="O241" s="360"/>
      <c r="P241" s="367"/>
      <c r="Q241" s="368"/>
      <c r="R241" s="369"/>
    </row>
    <row r="242" spans="1:37" s="380" customFormat="1" x14ac:dyDescent="0.25">
      <c r="A242" s="381">
        <v>184</v>
      </c>
      <c r="B242" s="371" t="s">
        <v>25</v>
      </c>
      <c r="C242" s="372">
        <v>0</v>
      </c>
      <c r="D242" s="373">
        <v>0</v>
      </c>
      <c r="E242" s="373">
        <v>0</v>
      </c>
      <c r="F242" s="373">
        <v>1</v>
      </c>
      <c r="G242" s="373">
        <v>2</v>
      </c>
      <c r="H242" s="373">
        <v>0</v>
      </c>
      <c r="I242" s="373">
        <v>6191</v>
      </c>
      <c r="J242" s="378">
        <v>6194</v>
      </c>
      <c r="K242" s="379">
        <v>37964.400000000001</v>
      </c>
      <c r="L242" s="379">
        <v>0.1631528484580291</v>
      </c>
      <c r="M242" s="373">
        <v>209</v>
      </c>
      <c r="N242" s="373">
        <v>71</v>
      </c>
      <c r="O242" s="360">
        <v>5078</v>
      </c>
      <c r="P242" s="367">
        <v>0.21977156360771954</v>
      </c>
      <c r="Q242" s="368" t="s">
        <v>54</v>
      </c>
      <c r="R242" s="380" t="s">
        <v>253</v>
      </c>
    </row>
    <row r="243" spans="1:37" s="351" customFormat="1" x14ac:dyDescent="0.25">
      <c r="A243" s="26">
        <v>184</v>
      </c>
      <c r="B243" s="25" t="s">
        <v>19</v>
      </c>
      <c r="C243" s="363">
        <v>3</v>
      </c>
      <c r="D243" s="364">
        <v>0</v>
      </c>
      <c r="E243" s="364">
        <v>4</v>
      </c>
      <c r="F243" s="364">
        <v>37</v>
      </c>
      <c r="G243" s="364">
        <v>15</v>
      </c>
      <c r="H243" s="364">
        <v>0</v>
      </c>
      <c r="I243" s="364">
        <v>65704</v>
      </c>
      <c r="J243" s="365">
        <v>65763</v>
      </c>
      <c r="K243" s="366">
        <v>194242.80000000002</v>
      </c>
      <c r="L243" s="366">
        <v>0.338560811520427</v>
      </c>
      <c r="M243" s="364">
        <v>5564</v>
      </c>
      <c r="N243" s="364">
        <v>501</v>
      </c>
      <c r="O243" s="360">
        <v>87700</v>
      </c>
      <c r="P243" s="367">
        <v>-0.25013683010262255</v>
      </c>
      <c r="Q243" s="368" t="s">
        <v>49</v>
      </c>
      <c r="R243" s="351" t="s">
        <v>253</v>
      </c>
    </row>
    <row r="244" spans="1:37" s="351" customFormat="1" x14ac:dyDescent="0.25">
      <c r="A244" s="26"/>
      <c r="B244" s="25" t="s">
        <v>16</v>
      </c>
      <c r="C244" s="363">
        <v>3</v>
      </c>
      <c r="D244" s="364">
        <v>0</v>
      </c>
      <c r="E244" s="364">
        <v>4</v>
      </c>
      <c r="F244" s="364">
        <v>38</v>
      </c>
      <c r="G244" s="364">
        <v>17</v>
      </c>
      <c r="H244" s="364">
        <v>0</v>
      </c>
      <c r="I244" s="364">
        <v>71895</v>
      </c>
      <c r="J244" s="365">
        <v>71957</v>
      </c>
      <c r="K244" s="366">
        <v>232207.2</v>
      </c>
      <c r="L244" s="366">
        <v>0.30988272542797984</v>
      </c>
      <c r="M244" s="364">
        <v>5773</v>
      </c>
      <c r="N244" s="364">
        <v>572</v>
      </c>
      <c r="O244" s="360">
        <v>92778</v>
      </c>
      <c r="P244" s="367">
        <v>-0.22441742654508612</v>
      </c>
      <c r="Q244" s="368"/>
      <c r="R244" s="369"/>
    </row>
    <row r="245" spans="1:37" s="351" customFormat="1" x14ac:dyDescent="0.25">
      <c r="A245" s="26"/>
      <c r="B245" s="25"/>
      <c r="C245" s="363"/>
      <c r="D245" s="364"/>
      <c r="E245" s="364"/>
      <c r="F245" s="364"/>
      <c r="G245" s="364"/>
      <c r="H245" s="364"/>
      <c r="I245" s="364"/>
      <c r="J245" s="365"/>
      <c r="K245" s="366"/>
      <c r="L245" s="366"/>
      <c r="M245" s="364"/>
      <c r="N245" s="364"/>
      <c r="O245" s="360"/>
      <c r="P245" s="367"/>
      <c r="Q245" s="368"/>
      <c r="R245" s="369"/>
      <c r="S245" s="369"/>
      <c r="T245" s="369"/>
      <c r="U245" s="369"/>
      <c r="V245" s="369"/>
      <c r="W245" s="369"/>
      <c r="X245" s="369"/>
      <c r="Y245" s="369"/>
      <c r="Z245" s="369"/>
      <c r="AA245" s="369"/>
      <c r="AB245" s="369"/>
      <c r="AC245" s="369"/>
      <c r="AD245" s="369"/>
      <c r="AE245" s="369"/>
      <c r="AF245" s="369"/>
      <c r="AG245" s="369"/>
      <c r="AH245" s="369"/>
      <c r="AI245" s="369"/>
      <c r="AJ245" s="369"/>
      <c r="AK245" s="369"/>
    </row>
    <row r="246" spans="1:37" s="380" customFormat="1" x14ac:dyDescent="0.25">
      <c r="A246" s="381">
        <v>186</v>
      </c>
      <c r="B246" s="371" t="s">
        <v>17</v>
      </c>
      <c r="C246" s="372">
        <v>80</v>
      </c>
      <c r="D246" s="373">
        <v>0</v>
      </c>
      <c r="E246" s="373">
        <v>7</v>
      </c>
      <c r="F246" s="373">
        <v>3053</v>
      </c>
      <c r="G246" s="373">
        <v>1086</v>
      </c>
      <c r="H246" s="373">
        <v>0</v>
      </c>
      <c r="I246" s="373">
        <v>11667</v>
      </c>
      <c r="J246" s="378">
        <v>15893</v>
      </c>
      <c r="K246" s="379">
        <v>41367.399999999994</v>
      </c>
      <c r="L246" s="379">
        <v>0.38419141642936233</v>
      </c>
      <c r="M246" s="373">
        <v>1001</v>
      </c>
      <c r="N246" s="373">
        <v>134</v>
      </c>
      <c r="O246" s="360">
        <v>19528</v>
      </c>
      <c r="P246" s="367">
        <v>-0.18614297419090542</v>
      </c>
      <c r="Q246" s="368" t="s">
        <v>47</v>
      </c>
      <c r="R246" s="393" t="s">
        <v>253</v>
      </c>
      <c r="S246" s="393"/>
      <c r="T246" s="393"/>
      <c r="U246" s="393"/>
      <c r="V246" s="393"/>
      <c r="W246" s="393"/>
      <c r="X246" s="393"/>
      <c r="Y246" s="393"/>
      <c r="Z246" s="393"/>
      <c r="AA246" s="393"/>
      <c r="AB246" s="393"/>
      <c r="AC246" s="393"/>
      <c r="AD246" s="393"/>
      <c r="AE246" s="393"/>
      <c r="AF246" s="393"/>
      <c r="AG246" s="393"/>
      <c r="AH246" s="393"/>
      <c r="AI246" s="393"/>
      <c r="AJ246" s="393"/>
      <c r="AK246" s="393"/>
    </row>
    <row r="247" spans="1:37" s="351" customFormat="1" x14ac:dyDescent="0.25">
      <c r="A247" s="26">
        <v>186</v>
      </c>
      <c r="B247" s="25" t="s">
        <v>14</v>
      </c>
      <c r="C247" s="363">
        <v>384</v>
      </c>
      <c r="D247" s="364">
        <v>0</v>
      </c>
      <c r="E247" s="364">
        <v>37</v>
      </c>
      <c r="F247" s="364">
        <v>21571</v>
      </c>
      <c r="G247" s="364">
        <v>8660</v>
      </c>
      <c r="H247" s="364">
        <v>5</v>
      </c>
      <c r="I247" s="364">
        <v>69662</v>
      </c>
      <c r="J247" s="365">
        <v>100319</v>
      </c>
      <c r="K247" s="366">
        <v>329365.60000000003</v>
      </c>
      <c r="L247" s="366">
        <v>0.30458250649126684</v>
      </c>
      <c r="M247" s="364">
        <v>6043</v>
      </c>
      <c r="N247" s="364">
        <v>948</v>
      </c>
      <c r="O247" s="378">
        <v>187179</v>
      </c>
      <c r="P247" s="367">
        <v>-0.46404778313806572</v>
      </c>
      <c r="Q247" s="368" t="s">
        <v>45</v>
      </c>
      <c r="R247" s="369" t="s">
        <v>253</v>
      </c>
      <c r="S247" s="369"/>
      <c r="T247" s="369"/>
      <c r="U247" s="369"/>
      <c r="V247" s="369"/>
      <c r="W247" s="369"/>
      <c r="X247" s="369"/>
      <c r="Y247" s="369"/>
      <c r="Z247" s="369"/>
      <c r="AA247" s="369"/>
      <c r="AB247" s="369"/>
      <c r="AC247" s="369"/>
      <c r="AD247" s="369"/>
      <c r="AE247" s="369"/>
      <c r="AF247" s="369"/>
      <c r="AG247" s="369"/>
      <c r="AH247" s="369"/>
      <c r="AI247" s="369"/>
      <c r="AJ247" s="369"/>
      <c r="AK247" s="369"/>
    </row>
    <row r="248" spans="1:37" s="351" customFormat="1" x14ac:dyDescent="0.25">
      <c r="A248" s="394"/>
      <c r="B248" s="371" t="s">
        <v>16</v>
      </c>
      <c r="C248" s="372">
        <v>464</v>
      </c>
      <c r="D248" s="373">
        <v>0</v>
      </c>
      <c r="E248" s="373">
        <v>44</v>
      </c>
      <c r="F248" s="373">
        <v>24624</v>
      </c>
      <c r="G248" s="373">
        <v>9746</v>
      </c>
      <c r="H248" s="373">
        <v>5</v>
      </c>
      <c r="I248" s="373">
        <v>81329</v>
      </c>
      <c r="J248" s="378">
        <v>116212</v>
      </c>
      <c r="K248" s="379">
        <v>370733</v>
      </c>
      <c r="L248" s="379">
        <v>0.31346548594271351</v>
      </c>
      <c r="M248" s="373">
        <v>7044</v>
      </c>
      <c r="N248" s="373">
        <v>1082</v>
      </c>
      <c r="O248" s="395">
        <v>206707</v>
      </c>
      <c r="P248" s="367">
        <v>-0.43779359189577516</v>
      </c>
      <c r="Q248" s="368"/>
      <c r="R248" s="369"/>
      <c r="S248" s="369"/>
      <c r="T248" s="369"/>
      <c r="U248" s="369"/>
      <c r="V248" s="369"/>
      <c r="W248" s="369"/>
      <c r="X248" s="369"/>
      <c r="Y248" s="369"/>
      <c r="Z248" s="369"/>
      <c r="AA248" s="369"/>
      <c r="AB248" s="369"/>
      <c r="AC248" s="369"/>
      <c r="AD248" s="369"/>
      <c r="AE248" s="369"/>
      <c r="AF248" s="369"/>
      <c r="AG248" s="369"/>
      <c r="AH248" s="369"/>
      <c r="AI248" s="369"/>
      <c r="AJ248" s="369"/>
      <c r="AK248" s="369"/>
    </row>
    <row r="249" spans="1:37" s="351" customFormat="1" x14ac:dyDescent="0.25">
      <c r="A249" s="396"/>
      <c r="B249" s="397"/>
      <c r="C249" s="398"/>
      <c r="D249" s="399"/>
      <c r="E249" s="399"/>
      <c r="F249" s="399"/>
      <c r="G249" s="399"/>
      <c r="H249" s="399"/>
      <c r="I249" s="399"/>
      <c r="J249" s="395"/>
      <c r="K249" s="400"/>
      <c r="L249" s="400"/>
      <c r="M249" s="399"/>
      <c r="N249" s="399"/>
      <c r="O249" s="395"/>
      <c r="P249" s="367"/>
      <c r="Q249" s="368"/>
      <c r="R249" s="369"/>
      <c r="S249" s="369"/>
      <c r="T249" s="369"/>
      <c r="U249" s="369"/>
      <c r="V249" s="369"/>
      <c r="W249" s="369"/>
      <c r="X249" s="369"/>
      <c r="Y249" s="369"/>
      <c r="Z249" s="369"/>
      <c r="AA249" s="369"/>
      <c r="AB249" s="369"/>
      <c r="AC249" s="369"/>
      <c r="AD249" s="369"/>
      <c r="AE249" s="369"/>
      <c r="AF249" s="369"/>
      <c r="AG249" s="369"/>
      <c r="AH249" s="369"/>
      <c r="AI249" s="369"/>
      <c r="AJ249" s="369"/>
      <c r="AK249" s="369"/>
    </row>
    <row r="250" spans="1:37" s="351" customFormat="1" x14ac:dyDescent="0.25">
      <c r="A250" s="394"/>
      <c r="B250" s="371"/>
      <c r="C250" s="372"/>
      <c r="D250" s="373"/>
      <c r="E250" s="373"/>
      <c r="F250" s="373"/>
      <c r="G250" s="373"/>
      <c r="H250" s="373"/>
      <c r="I250" s="373"/>
      <c r="J250" s="378"/>
      <c r="K250" s="379"/>
      <c r="L250" s="379"/>
      <c r="M250" s="373"/>
      <c r="N250" s="373"/>
      <c r="O250" s="360"/>
      <c r="P250" s="367"/>
      <c r="Q250" s="368"/>
      <c r="R250" s="369"/>
      <c r="S250" s="369"/>
      <c r="T250" s="369"/>
      <c r="U250" s="369"/>
      <c r="V250" s="369"/>
      <c r="W250" s="369"/>
      <c r="X250" s="369"/>
      <c r="Y250" s="369"/>
      <c r="Z250" s="369"/>
      <c r="AA250" s="369"/>
      <c r="AB250" s="369"/>
      <c r="AC250" s="369"/>
      <c r="AD250" s="369"/>
      <c r="AE250" s="369"/>
      <c r="AF250" s="369"/>
      <c r="AG250" s="369"/>
      <c r="AH250" s="369"/>
      <c r="AI250" s="369"/>
      <c r="AJ250" s="369"/>
      <c r="AK250" s="369"/>
    </row>
    <row r="251" spans="1:37" s="490" customFormat="1" ht="13.8" thickBot="1" x14ac:dyDescent="0.3">
      <c r="A251" s="463" t="s">
        <v>120</v>
      </c>
      <c r="B251" s="396"/>
      <c r="C251" s="418">
        <v>54063</v>
      </c>
      <c r="D251" s="419">
        <v>0</v>
      </c>
      <c r="E251" s="419">
        <v>5134</v>
      </c>
      <c r="F251" s="419">
        <v>1626857</v>
      </c>
      <c r="G251" s="419">
        <v>577283</v>
      </c>
      <c r="H251" s="419">
        <v>142</v>
      </c>
      <c r="I251" s="419">
        <v>12926505.800000001</v>
      </c>
      <c r="J251" s="439">
        <v>15189986</v>
      </c>
      <c r="K251" s="440">
        <v>22423393.300000001</v>
      </c>
      <c r="L251" s="440">
        <v>0.67741691887462896</v>
      </c>
      <c r="M251" s="419">
        <v>625650</v>
      </c>
      <c r="N251" s="419">
        <v>150803</v>
      </c>
      <c r="O251" s="436">
        <v>28679993</v>
      </c>
      <c r="P251" s="436">
        <v>-0.47036298091146678</v>
      </c>
      <c r="Q251" s="488"/>
      <c r="R251" s="546"/>
      <c r="S251" s="546"/>
      <c r="T251" s="546"/>
      <c r="U251" s="546"/>
      <c r="V251" s="546"/>
      <c r="W251" s="546"/>
      <c r="X251" s="546"/>
      <c r="Y251" s="546"/>
      <c r="Z251" s="546"/>
      <c r="AA251" s="546"/>
      <c r="AB251" s="546"/>
      <c r="AC251" s="546"/>
      <c r="AD251" s="546"/>
      <c r="AE251" s="546"/>
      <c r="AF251" s="546"/>
      <c r="AG251" s="546"/>
      <c r="AH251" s="546"/>
      <c r="AI251" s="546"/>
      <c r="AJ251" s="546"/>
      <c r="AK251" s="546"/>
    </row>
    <row r="252" spans="1:37" s="490" customFormat="1" x14ac:dyDescent="0.25">
      <c r="A252" s="401"/>
      <c r="B252" s="464"/>
      <c r="C252" s="465"/>
      <c r="D252" s="466"/>
      <c r="E252" s="466"/>
      <c r="F252" s="466"/>
      <c r="G252" s="466"/>
      <c r="H252" s="466"/>
      <c r="I252" s="466"/>
      <c r="J252" s="547"/>
      <c r="K252" s="548"/>
      <c r="L252" s="548"/>
      <c r="M252" s="466"/>
      <c r="N252" s="466"/>
      <c r="O252" s="549"/>
      <c r="P252" s="549"/>
      <c r="Q252" s="488"/>
      <c r="R252" s="546"/>
      <c r="S252" s="546"/>
      <c r="T252" s="546"/>
      <c r="U252" s="546"/>
      <c r="V252" s="546"/>
      <c r="W252" s="546"/>
      <c r="X252" s="546"/>
      <c r="Y252" s="546"/>
      <c r="Z252" s="546"/>
      <c r="AA252" s="546"/>
      <c r="AB252" s="546"/>
      <c r="AC252" s="546"/>
      <c r="AD252" s="546"/>
      <c r="AE252" s="546"/>
      <c r="AF252" s="546"/>
      <c r="AG252" s="546"/>
      <c r="AH252" s="546"/>
      <c r="AI252" s="546"/>
      <c r="AJ252" s="546"/>
      <c r="AK252" s="546"/>
    </row>
    <row r="253" spans="1:37" s="490" customFormat="1" x14ac:dyDescent="0.25">
      <c r="A253" s="408"/>
      <c r="B253" s="396"/>
      <c r="C253" s="418"/>
      <c r="D253" s="419"/>
      <c r="E253" s="419"/>
      <c r="F253" s="419"/>
      <c r="G253" s="419"/>
      <c r="H253" s="419"/>
      <c r="I253" s="419"/>
      <c r="J253" s="439"/>
      <c r="K253" s="440"/>
      <c r="L253" s="440"/>
      <c r="M253" s="419"/>
      <c r="N253" s="419"/>
      <c r="O253" s="420"/>
      <c r="P253" s="436"/>
      <c r="Q253" s="488"/>
      <c r="S253" s="546"/>
      <c r="T253" s="546"/>
      <c r="U253" s="546"/>
      <c r="V253" s="546"/>
      <c r="W253" s="546"/>
      <c r="X253" s="546"/>
      <c r="Y253" s="546"/>
      <c r="Z253" s="546"/>
      <c r="AA253" s="546"/>
      <c r="AB253" s="546"/>
      <c r="AC253" s="546"/>
      <c r="AD253" s="546"/>
      <c r="AE253" s="546"/>
      <c r="AF253" s="546"/>
      <c r="AG253" s="546"/>
      <c r="AH253" s="546"/>
      <c r="AI253" s="546"/>
      <c r="AJ253" s="546"/>
      <c r="AK253" s="546"/>
    </row>
    <row r="254" spans="1:37" s="552" customFormat="1" x14ac:dyDescent="0.25">
      <c r="A254" s="463" t="s">
        <v>93</v>
      </c>
      <c r="B254" s="396"/>
      <c r="C254" s="419"/>
      <c r="D254" s="419"/>
      <c r="E254" s="419"/>
      <c r="F254" s="419"/>
      <c r="G254" s="419"/>
      <c r="H254" s="419"/>
      <c r="I254" s="419"/>
      <c r="J254" s="439"/>
      <c r="K254" s="440"/>
      <c r="L254" s="440"/>
      <c r="M254" s="419"/>
      <c r="N254" s="419"/>
      <c r="O254" s="420"/>
      <c r="P254" s="436"/>
      <c r="Q254" s="550"/>
      <c r="R254" s="546"/>
      <c r="S254" s="551"/>
      <c r="T254" s="438"/>
      <c r="U254" s="438"/>
      <c r="V254" s="438"/>
      <c r="W254" s="438"/>
      <c r="X254" s="438"/>
      <c r="Y254" s="438"/>
      <c r="Z254" s="438"/>
      <c r="AA254" s="438"/>
      <c r="AB254" s="438"/>
      <c r="AC254" s="438"/>
      <c r="AD254" s="438"/>
      <c r="AE254" s="438"/>
      <c r="AF254" s="438"/>
      <c r="AG254" s="438"/>
      <c r="AH254" s="438"/>
      <c r="AI254" s="438"/>
      <c r="AJ254" s="438"/>
      <c r="AK254" s="438"/>
    </row>
    <row r="255" spans="1:37" s="351" customFormat="1" x14ac:dyDescent="0.25">
      <c r="A255" s="26"/>
      <c r="B255" s="25"/>
      <c r="C255" s="363"/>
      <c r="D255" s="364"/>
      <c r="E255" s="364"/>
      <c r="F255" s="364"/>
      <c r="G255" s="364"/>
      <c r="H255" s="364"/>
      <c r="I255" s="364"/>
      <c r="J255" s="360"/>
      <c r="K255" s="413"/>
      <c r="L255" s="413"/>
      <c r="M255" s="364"/>
      <c r="N255" s="364"/>
      <c r="O255" s="360"/>
      <c r="P255" s="367"/>
      <c r="Q255" s="368"/>
      <c r="S255" s="369"/>
      <c r="T255" s="369"/>
      <c r="U255" s="369"/>
      <c r="V255" s="369"/>
      <c r="W255" s="369"/>
      <c r="X255" s="369"/>
      <c r="Y255" s="369"/>
      <c r="Z255" s="369"/>
      <c r="AA255" s="369"/>
      <c r="AB255" s="369"/>
      <c r="AC255" s="369"/>
      <c r="AD255" s="369"/>
      <c r="AE255" s="369"/>
      <c r="AF255" s="369"/>
      <c r="AG255" s="369"/>
      <c r="AH255" s="369"/>
      <c r="AI255" s="369"/>
      <c r="AJ255" s="369"/>
      <c r="AK255" s="369"/>
    </row>
    <row r="256" spans="1:37" s="351" customFormat="1" x14ac:dyDescent="0.25">
      <c r="A256" s="26" t="s">
        <v>218</v>
      </c>
      <c r="B256" s="25" t="s">
        <v>15</v>
      </c>
      <c r="C256" s="363">
        <v>0</v>
      </c>
      <c r="D256" s="364">
        <v>0</v>
      </c>
      <c r="E256" s="364">
        <v>0</v>
      </c>
      <c r="F256" s="364">
        <v>0</v>
      </c>
      <c r="G256" s="364">
        <v>0</v>
      </c>
      <c r="H256" s="364">
        <v>0</v>
      </c>
      <c r="I256" s="364">
        <v>91413</v>
      </c>
      <c r="J256" s="365">
        <v>91413</v>
      </c>
      <c r="K256" s="366">
        <v>176348.4</v>
      </c>
      <c r="L256" s="366">
        <v>0.51836591656062658</v>
      </c>
      <c r="M256" s="364">
        <v>1857</v>
      </c>
      <c r="N256" s="364">
        <v>571</v>
      </c>
      <c r="O256" s="360">
        <v>240967</v>
      </c>
      <c r="P256" s="367">
        <v>-0.62064100063494165</v>
      </c>
      <c r="Q256" s="368" t="s">
        <v>46</v>
      </c>
      <c r="R256" s="369" t="s">
        <v>253</v>
      </c>
      <c r="S256" s="369" t="s">
        <v>220</v>
      </c>
      <c r="T256" s="369"/>
      <c r="U256" s="369"/>
      <c r="V256" s="369"/>
      <c r="W256" s="369"/>
      <c r="X256" s="369"/>
      <c r="Y256" s="369"/>
      <c r="Z256" s="369"/>
      <c r="AA256" s="369"/>
      <c r="AB256" s="369"/>
      <c r="AC256" s="369"/>
      <c r="AD256" s="369"/>
      <c r="AE256" s="369"/>
      <c r="AF256" s="369"/>
      <c r="AG256" s="369"/>
      <c r="AH256" s="369"/>
      <c r="AI256" s="369"/>
      <c r="AJ256" s="369"/>
      <c r="AK256" s="369"/>
    </row>
    <row r="257" spans="1:37" s="351" customFormat="1" x14ac:dyDescent="0.25">
      <c r="A257" s="26"/>
      <c r="B257" s="25"/>
      <c r="C257" s="363"/>
      <c r="D257" s="364"/>
      <c r="E257" s="364"/>
      <c r="F257" s="364"/>
      <c r="G257" s="364"/>
      <c r="H257" s="364"/>
      <c r="I257" s="364"/>
      <c r="J257" s="365"/>
      <c r="K257" s="366"/>
      <c r="L257" s="366"/>
      <c r="M257" s="364"/>
      <c r="N257" s="364"/>
      <c r="O257" s="360"/>
      <c r="P257" s="367"/>
      <c r="Q257" s="368"/>
      <c r="S257" s="369"/>
      <c r="T257" s="369"/>
      <c r="U257" s="369"/>
      <c r="V257" s="369"/>
      <c r="W257" s="369"/>
      <c r="X257" s="369"/>
      <c r="Y257" s="369"/>
      <c r="Z257" s="369"/>
      <c r="AA257" s="369"/>
      <c r="AB257" s="369"/>
      <c r="AC257" s="369"/>
      <c r="AD257" s="369"/>
      <c r="AE257" s="369"/>
      <c r="AF257" s="369"/>
      <c r="AG257" s="369"/>
      <c r="AH257" s="369"/>
      <c r="AI257" s="369"/>
      <c r="AJ257" s="369"/>
      <c r="AK257" s="369"/>
    </row>
    <row r="258" spans="1:37" s="351" customFormat="1" x14ac:dyDescent="0.25">
      <c r="A258" s="26" t="s">
        <v>59</v>
      </c>
      <c r="B258" s="25" t="s">
        <v>14</v>
      </c>
      <c r="C258" s="363">
        <v>0</v>
      </c>
      <c r="D258" s="364">
        <v>0</v>
      </c>
      <c r="E258" s="364">
        <v>0</v>
      </c>
      <c r="F258" s="364">
        <v>0</v>
      </c>
      <c r="G258" s="364">
        <v>0</v>
      </c>
      <c r="H258" s="364">
        <v>0</v>
      </c>
      <c r="I258" s="364">
        <v>20926</v>
      </c>
      <c r="J258" s="365">
        <v>20926</v>
      </c>
      <c r="K258" s="366">
        <v>125567.9</v>
      </c>
      <c r="L258" s="366">
        <v>0.16665087175942259</v>
      </c>
      <c r="M258" s="364">
        <v>646</v>
      </c>
      <c r="N258" s="364">
        <v>101</v>
      </c>
      <c r="O258" s="360">
        <v>60667</v>
      </c>
      <c r="P258" s="367">
        <v>-0.65506782929764129</v>
      </c>
      <c r="Q258" s="368" t="s">
        <v>45</v>
      </c>
      <c r="R258" s="369" t="s">
        <v>253</v>
      </c>
      <c r="S258" s="369"/>
      <c r="T258" s="369"/>
      <c r="U258" s="369"/>
      <c r="V258" s="369"/>
      <c r="W258" s="369"/>
      <c r="X258" s="369"/>
      <c r="Y258" s="369"/>
      <c r="Z258" s="369"/>
      <c r="AA258" s="369"/>
      <c r="AB258" s="369"/>
      <c r="AC258" s="369"/>
      <c r="AD258" s="369"/>
      <c r="AE258" s="369"/>
      <c r="AF258" s="369"/>
      <c r="AG258" s="369"/>
      <c r="AH258" s="369"/>
      <c r="AI258" s="369"/>
      <c r="AJ258" s="369"/>
      <c r="AK258" s="369"/>
    </row>
    <row r="259" spans="1:37" s="351" customFormat="1" x14ac:dyDescent="0.25">
      <c r="A259" s="26"/>
      <c r="B259" s="25"/>
      <c r="C259" s="363"/>
      <c r="D259" s="364"/>
      <c r="E259" s="364"/>
      <c r="F259" s="364"/>
      <c r="G259" s="364"/>
      <c r="H259" s="364"/>
      <c r="I259" s="364"/>
      <c r="J259" s="360"/>
      <c r="K259" s="413"/>
      <c r="L259" s="413"/>
      <c r="M259" s="364"/>
      <c r="N259" s="364"/>
      <c r="O259" s="360"/>
      <c r="P259" s="367"/>
      <c r="Q259" s="368"/>
      <c r="S259" s="369"/>
      <c r="T259" s="369"/>
      <c r="U259" s="369"/>
      <c r="V259" s="369"/>
      <c r="W259" s="369"/>
      <c r="X259" s="369"/>
      <c r="Y259" s="369"/>
      <c r="Z259" s="369"/>
      <c r="AA259" s="369"/>
      <c r="AB259" s="369"/>
      <c r="AC259" s="369"/>
      <c r="AD259" s="369"/>
      <c r="AE259" s="369"/>
      <c r="AF259" s="369"/>
      <c r="AG259" s="369"/>
      <c r="AH259" s="369"/>
      <c r="AI259" s="369"/>
      <c r="AJ259" s="369"/>
      <c r="AK259" s="369"/>
    </row>
    <row r="260" spans="1:37" s="351" customFormat="1" x14ac:dyDescent="0.25">
      <c r="A260" s="26" t="s">
        <v>97</v>
      </c>
      <c r="B260" s="25" t="s">
        <v>19</v>
      </c>
      <c r="C260" s="363">
        <v>0</v>
      </c>
      <c r="D260" s="364">
        <v>0</v>
      </c>
      <c r="E260" s="364">
        <v>0</v>
      </c>
      <c r="F260" s="364">
        <v>0</v>
      </c>
      <c r="G260" s="364">
        <v>0</v>
      </c>
      <c r="H260" s="364">
        <v>0</v>
      </c>
      <c r="I260" s="364">
        <v>49980</v>
      </c>
      <c r="J260" s="365">
        <v>49980</v>
      </c>
      <c r="K260" s="366">
        <v>93045.400000000009</v>
      </c>
      <c r="L260" s="366">
        <v>0.53715712974526408</v>
      </c>
      <c r="M260" s="364">
        <v>1500</v>
      </c>
      <c r="N260" s="364">
        <v>1262</v>
      </c>
      <c r="O260" s="360">
        <v>106944</v>
      </c>
      <c r="P260" s="367">
        <v>-0.53265260323159791</v>
      </c>
      <c r="Q260" s="368" t="s">
        <v>49</v>
      </c>
      <c r="R260" s="369" t="s">
        <v>253</v>
      </c>
      <c r="S260" s="369"/>
      <c r="T260" s="369"/>
      <c r="U260" s="369"/>
      <c r="V260" s="369"/>
      <c r="W260" s="369"/>
      <c r="X260" s="369"/>
      <c r="Y260" s="369"/>
      <c r="Z260" s="369"/>
      <c r="AA260" s="369"/>
      <c r="AB260" s="369"/>
      <c r="AC260" s="369"/>
      <c r="AD260" s="369"/>
      <c r="AE260" s="369"/>
      <c r="AF260" s="369"/>
      <c r="AG260" s="369"/>
      <c r="AH260" s="369"/>
      <c r="AI260" s="369"/>
      <c r="AJ260" s="369"/>
      <c r="AK260" s="369"/>
    </row>
    <row r="261" spans="1:37" s="351" customFormat="1" x14ac:dyDescent="0.25">
      <c r="A261" s="26"/>
      <c r="B261" s="25"/>
      <c r="C261" s="363"/>
      <c r="D261" s="364"/>
      <c r="E261" s="364"/>
      <c r="F261" s="364"/>
      <c r="G261" s="364"/>
      <c r="H261" s="364"/>
      <c r="I261" s="364"/>
      <c r="J261" s="360"/>
      <c r="K261" s="413"/>
      <c r="L261" s="413"/>
      <c r="M261" s="364"/>
      <c r="N261" s="364"/>
      <c r="O261" s="360"/>
      <c r="P261" s="367"/>
      <c r="Q261" s="368"/>
      <c r="S261" s="369"/>
      <c r="T261" s="369"/>
      <c r="U261" s="369"/>
      <c r="V261" s="369"/>
      <c r="W261" s="369"/>
      <c r="X261" s="369"/>
      <c r="Y261" s="369"/>
      <c r="Z261" s="369"/>
      <c r="AA261" s="369"/>
      <c r="AB261" s="369"/>
      <c r="AC261" s="369"/>
      <c r="AD261" s="369"/>
      <c r="AE261" s="369"/>
      <c r="AF261" s="369"/>
      <c r="AG261" s="369"/>
      <c r="AH261" s="369"/>
      <c r="AI261" s="369"/>
      <c r="AJ261" s="369"/>
      <c r="AK261" s="369"/>
    </row>
    <row r="262" spans="1:37" s="351" customFormat="1" x14ac:dyDescent="0.25">
      <c r="A262" s="26" t="s">
        <v>29</v>
      </c>
      <c r="B262" s="25" t="s">
        <v>14</v>
      </c>
      <c r="C262" s="363">
        <v>0</v>
      </c>
      <c r="D262" s="364">
        <v>0</v>
      </c>
      <c r="E262" s="364">
        <v>0</v>
      </c>
      <c r="F262" s="364">
        <v>0</v>
      </c>
      <c r="G262" s="364">
        <v>0</v>
      </c>
      <c r="H262" s="364">
        <v>0</v>
      </c>
      <c r="I262" s="364">
        <v>171764</v>
      </c>
      <c r="J262" s="365">
        <v>171764</v>
      </c>
      <c r="K262" s="366">
        <v>48648.4</v>
      </c>
      <c r="L262" s="366">
        <v>3.5307224903593952</v>
      </c>
      <c r="M262" s="364">
        <v>3534</v>
      </c>
      <c r="N262" s="364">
        <v>3912</v>
      </c>
      <c r="O262" s="360">
        <v>321500</v>
      </c>
      <c r="P262" s="367">
        <v>-0.46574183514774492</v>
      </c>
      <c r="Q262" s="368" t="s">
        <v>45</v>
      </c>
      <c r="R262" s="369" t="s">
        <v>253</v>
      </c>
      <c r="S262" s="369"/>
      <c r="T262" s="369"/>
      <c r="U262" s="369"/>
      <c r="V262" s="369"/>
      <c r="W262" s="369"/>
      <c r="X262" s="369"/>
      <c r="Y262" s="369"/>
      <c r="Z262" s="369"/>
      <c r="AA262" s="369"/>
      <c r="AB262" s="369"/>
      <c r="AC262" s="369"/>
      <c r="AD262" s="369"/>
      <c r="AE262" s="369"/>
      <c r="AF262" s="369"/>
      <c r="AG262" s="369"/>
      <c r="AH262" s="369"/>
      <c r="AI262" s="369"/>
      <c r="AJ262" s="369"/>
      <c r="AK262" s="369"/>
    </row>
    <row r="263" spans="1:37" s="351" customFormat="1" x14ac:dyDescent="0.25">
      <c r="A263" s="26"/>
      <c r="B263" s="25"/>
      <c r="C263" s="363"/>
      <c r="D263" s="364"/>
      <c r="E263" s="364"/>
      <c r="F263" s="364"/>
      <c r="G263" s="364"/>
      <c r="H263" s="364"/>
      <c r="I263" s="364"/>
      <c r="J263" s="360"/>
      <c r="K263" s="413"/>
      <c r="L263" s="413"/>
      <c r="M263" s="364"/>
      <c r="N263" s="364"/>
      <c r="O263" s="360"/>
      <c r="P263" s="367"/>
      <c r="Q263" s="368"/>
      <c r="S263" s="369"/>
      <c r="T263" s="369"/>
      <c r="U263" s="369"/>
      <c r="V263" s="369"/>
      <c r="W263" s="369"/>
      <c r="X263" s="369"/>
      <c r="Y263" s="369"/>
      <c r="Z263" s="369"/>
      <c r="AA263" s="369"/>
      <c r="AB263" s="369"/>
      <c r="AC263" s="369"/>
      <c r="AD263" s="369"/>
      <c r="AE263" s="369"/>
      <c r="AF263" s="369"/>
      <c r="AG263" s="369"/>
      <c r="AH263" s="369"/>
      <c r="AI263" s="369"/>
      <c r="AJ263" s="369"/>
      <c r="AK263" s="369"/>
    </row>
    <row r="264" spans="1:37" s="351" customFormat="1" x14ac:dyDescent="0.25">
      <c r="A264" s="26" t="s">
        <v>88</v>
      </c>
      <c r="B264" s="25" t="s">
        <v>18</v>
      </c>
      <c r="C264" s="363">
        <v>0</v>
      </c>
      <c r="D264" s="364">
        <v>0</v>
      </c>
      <c r="E264" s="364">
        <v>0</v>
      </c>
      <c r="F264" s="364">
        <v>0</v>
      </c>
      <c r="G264" s="364">
        <v>0</v>
      </c>
      <c r="H264" s="364">
        <v>0</v>
      </c>
      <c r="I264" s="364">
        <v>103707</v>
      </c>
      <c r="J264" s="365">
        <v>103707</v>
      </c>
      <c r="K264" s="366">
        <v>272179.40000000002</v>
      </c>
      <c r="L264" s="366">
        <v>0.38102442727113067</v>
      </c>
      <c r="M264" s="364">
        <v>2957</v>
      </c>
      <c r="N264" s="364">
        <v>513</v>
      </c>
      <c r="O264" s="360">
        <v>242996</v>
      </c>
      <c r="P264" s="367">
        <v>-0.57321519695797463</v>
      </c>
      <c r="Q264" s="368" t="s">
        <v>48</v>
      </c>
      <c r="R264" s="369" t="s">
        <v>253</v>
      </c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  <c r="AJ264" s="369"/>
      <c r="AK264" s="369"/>
    </row>
    <row r="265" spans="1:37" s="351" customFormat="1" x14ac:dyDescent="0.25">
      <c r="A265" s="26"/>
      <c r="B265" s="25"/>
      <c r="C265" s="363"/>
      <c r="D265" s="364"/>
      <c r="E265" s="364"/>
      <c r="F265" s="364"/>
      <c r="G265" s="364"/>
      <c r="H265" s="364"/>
      <c r="I265" s="364"/>
      <c r="J265" s="365"/>
      <c r="K265" s="366"/>
      <c r="L265" s="366"/>
      <c r="M265" s="364"/>
      <c r="N265" s="364"/>
      <c r="O265" s="360"/>
      <c r="P265" s="367"/>
      <c r="Q265" s="368"/>
      <c r="R265" s="369"/>
    </row>
    <row r="266" spans="1:37" s="351" customFormat="1" x14ac:dyDescent="0.25">
      <c r="A266" s="26" t="s">
        <v>282</v>
      </c>
      <c r="B266" s="371" t="s">
        <v>18</v>
      </c>
      <c r="C266" s="372">
        <v>0</v>
      </c>
      <c r="D266" s="373">
        <v>0</v>
      </c>
      <c r="E266" s="373">
        <v>0</v>
      </c>
      <c r="F266" s="373">
        <v>0</v>
      </c>
      <c r="G266" s="373">
        <v>0</v>
      </c>
      <c r="H266" s="373">
        <v>0</v>
      </c>
      <c r="I266" s="373">
        <v>5302</v>
      </c>
      <c r="J266" s="378">
        <v>5302</v>
      </c>
      <c r="K266" s="379">
        <v>94595.199999999997</v>
      </c>
      <c r="L266" s="379">
        <v>5.6049355569838644E-2</v>
      </c>
      <c r="M266" s="373">
        <v>24</v>
      </c>
      <c r="N266" s="373">
        <v>9</v>
      </c>
      <c r="O266" s="360">
        <v>143658</v>
      </c>
      <c r="P266" s="367">
        <v>-0.96309290119589586</v>
      </c>
      <c r="Q266" s="368" t="s">
        <v>48</v>
      </c>
      <c r="R266" s="351" t="s">
        <v>253</v>
      </c>
    </row>
    <row r="267" spans="1:37" s="351" customFormat="1" x14ac:dyDescent="0.25">
      <c r="A267" s="26"/>
      <c r="B267" s="25"/>
      <c r="C267" s="363"/>
      <c r="D267" s="364"/>
      <c r="E267" s="364"/>
      <c r="F267" s="364"/>
      <c r="G267" s="364"/>
      <c r="H267" s="364"/>
      <c r="I267" s="364"/>
      <c r="J267" s="360"/>
      <c r="K267" s="413"/>
      <c r="L267" s="413"/>
      <c r="M267" s="364"/>
      <c r="N267" s="364"/>
      <c r="O267" s="360"/>
      <c r="P267" s="367"/>
      <c r="Q267" s="368"/>
    </row>
    <row r="268" spans="1:37" s="351" customFormat="1" x14ac:dyDescent="0.25">
      <c r="A268" s="26" t="s">
        <v>30</v>
      </c>
      <c r="B268" s="25" t="s">
        <v>17</v>
      </c>
      <c r="C268" s="363">
        <v>0</v>
      </c>
      <c r="D268" s="364">
        <v>0</v>
      </c>
      <c r="E268" s="364">
        <v>0</v>
      </c>
      <c r="F268" s="364">
        <v>0</v>
      </c>
      <c r="G268" s="364">
        <v>0</v>
      </c>
      <c r="H268" s="364">
        <v>0</v>
      </c>
      <c r="I268" s="364">
        <v>49881</v>
      </c>
      <c r="J268" s="365">
        <v>49881</v>
      </c>
      <c r="K268" s="366">
        <v>83306.900000000009</v>
      </c>
      <c r="L268" s="366">
        <v>0.59876192728333422</v>
      </c>
      <c r="M268" s="364">
        <v>420</v>
      </c>
      <c r="N268" s="364">
        <v>3749</v>
      </c>
      <c r="O268" s="360">
        <v>88048</v>
      </c>
      <c r="P268" s="367">
        <v>-0.43347946574595675</v>
      </c>
      <c r="Q268" s="368" t="s">
        <v>47</v>
      </c>
      <c r="R268" s="369" t="s">
        <v>253</v>
      </c>
    </row>
    <row r="269" spans="1:37" s="351" customFormat="1" x14ac:dyDescent="0.25">
      <c r="A269" s="26"/>
      <c r="B269" s="25"/>
      <c r="C269" s="363"/>
      <c r="D269" s="364"/>
      <c r="E269" s="364"/>
      <c r="F269" s="364"/>
      <c r="G269" s="364"/>
      <c r="H269" s="364"/>
      <c r="I269" s="364"/>
      <c r="J269" s="360"/>
      <c r="K269" s="413"/>
      <c r="L269" s="413"/>
      <c r="M269" s="364"/>
      <c r="N269" s="364"/>
      <c r="O269" s="360"/>
      <c r="P269" s="367"/>
      <c r="Q269" s="368"/>
    </row>
    <row r="270" spans="1:37" s="351" customFormat="1" x14ac:dyDescent="0.25">
      <c r="A270" s="26" t="s">
        <v>91</v>
      </c>
      <c r="B270" s="25" t="s">
        <v>18</v>
      </c>
      <c r="C270" s="363">
        <v>0</v>
      </c>
      <c r="D270" s="364">
        <v>0</v>
      </c>
      <c r="E270" s="364">
        <v>0</v>
      </c>
      <c r="F270" s="364">
        <v>0</v>
      </c>
      <c r="G270" s="364">
        <v>0</v>
      </c>
      <c r="H270" s="364">
        <v>0</v>
      </c>
      <c r="I270" s="364">
        <v>98822</v>
      </c>
      <c r="J270" s="365">
        <v>98822</v>
      </c>
      <c r="K270" s="366">
        <v>196342.9</v>
      </c>
      <c r="L270" s="366">
        <v>0.50331333600552908</v>
      </c>
      <c r="M270" s="364">
        <v>1796</v>
      </c>
      <c r="N270" s="364">
        <v>322</v>
      </c>
      <c r="O270" s="360">
        <v>303176</v>
      </c>
      <c r="P270" s="367">
        <v>-0.67404411958730237</v>
      </c>
      <c r="Q270" s="368" t="s">
        <v>48</v>
      </c>
      <c r="R270" s="369" t="s">
        <v>253</v>
      </c>
    </row>
    <row r="271" spans="1:37" s="351" customFormat="1" x14ac:dyDescent="0.25">
      <c r="A271" s="26"/>
      <c r="B271" s="25"/>
      <c r="C271" s="363"/>
      <c r="D271" s="364"/>
      <c r="E271" s="364"/>
      <c r="F271" s="364"/>
      <c r="G271" s="364"/>
      <c r="H271" s="364"/>
      <c r="I271" s="364"/>
      <c r="J271" s="360"/>
      <c r="K271" s="413"/>
      <c r="L271" s="413"/>
      <c r="M271" s="364"/>
      <c r="N271" s="364"/>
      <c r="O271" s="360"/>
      <c r="P271" s="367"/>
      <c r="Q271" s="368"/>
    </row>
    <row r="272" spans="1:37" s="351" customFormat="1" x14ac:dyDescent="0.25">
      <c r="A272" s="26" t="s">
        <v>89</v>
      </c>
      <c r="B272" s="25" t="s">
        <v>18</v>
      </c>
      <c r="C272" s="363">
        <v>0</v>
      </c>
      <c r="D272" s="364">
        <v>0</v>
      </c>
      <c r="E272" s="364">
        <v>0</v>
      </c>
      <c r="F272" s="364">
        <v>0</v>
      </c>
      <c r="G272" s="364">
        <v>0</v>
      </c>
      <c r="H272" s="364">
        <v>0</v>
      </c>
      <c r="I272" s="364">
        <v>119773</v>
      </c>
      <c r="J272" s="365">
        <v>119773</v>
      </c>
      <c r="K272" s="366">
        <v>202482</v>
      </c>
      <c r="L272" s="366">
        <v>0.59152418486581526</v>
      </c>
      <c r="M272" s="364">
        <v>2503</v>
      </c>
      <c r="N272" s="364">
        <v>173</v>
      </c>
      <c r="O272" s="360">
        <v>302080</v>
      </c>
      <c r="P272" s="367">
        <v>-0.60350569385593222</v>
      </c>
      <c r="Q272" s="368" t="s">
        <v>48</v>
      </c>
      <c r="R272" s="369" t="s">
        <v>253</v>
      </c>
    </row>
    <row r="273" spans="1:37" s="351" customFormat="1" x14ac:dyDescent="0.25">
      <c r="A273" s="26"/>
      <c r="B273" s="25"/>
      <c r="C273" s="363"/>
      <c r="D273" s="364"/>
      <c r="E273" s="364"/>
      <c r="F273" s="364"/>
      <c r="G273" s="364"/>
      <c r="H273" s="364"/>
      <c r="I273" s="364"/>
      <c r="J273" s="360"/>
      <c r="K273" s="413"/>
      <c r="L273" s="413"/>
      <c r="M273" s="364"/>
      <c r="N273" s="364"/>
      <c r="O273" s="360"/>
      <c r="P273" s="367"/>
      <c r="Q273" s="368"/>
    </row>
    <row r="274" spans="1:37" s="351" customFormat="1" x14ac:dyDescent="0.25">
      <c r="A274" s="26" t="s">
        <v>86</v>
      </c>
      <c r="B274" s="25" t="s">
        <v>14</v>
      </c>
      <c r="C274" s="363">
        <v>0</v>
      </c>
      <c r="D274" s="364">
        <v>0</v>
      </c>
      <c r="E274" s="364">
        <v>0</v>
      </c>
      <c r="F274" s="364">
        <v>0</v>
      </c>
      <c r="G274" s="364">
        <v>0</v>
      </c>
      <c r="H274" s="364">
        <v>0</v>
      </c>
      <c r="I274" s="364">
        <v>39949</v>
      </c>
      <c r="J274" s="365">
        <v>39949</v>
      </c>
      <c r="K274" s="366">
        <v>155523.6</v>
      </c>
      <c r="L274" s="366">
        <v>0.25686776797862187</v>
      </c>
      <c r="M274" s="364">
        <v>1026</v>
      </c>
      <c r="N274" s="364">
        <v>384</v>
      </c>
      <c r="O274" s="360">
        <v>111212</v>
      </c>
      <c r="P274" s="367">
        <v>-0.64078516706830202</v>
      </c>
      <c r="Q274" s="368" t="s">
        <v>45</v>
      </c>
      <c r="R274" s="369" t="s">
        <v>253</v>
      </c>
    </row>
    <row r="275" spans="1:37" s="351" customFormat="1" x14ac:dyDescent="0.25">
      <c r="A275" s="26"/>
      <c r="B275" s="25"/>
      <c r="C275" s="363"/>
      <c r="D275" s="364"/>
      <c r="E275" s="364"/>
      <c r="F275" s="364"/>
      <c r="G275" s="364"/>
      <c r="H275" s="364"/>
      <c r="I275" s="364"/>
      <c r="J275" s="360"/>
      <c r="K275" s="413"/>
      <c r="L275" s="413"/>
      <c r="M275" s="364"/>
      <c r="N275" s="364"/>
      <c r="O275" s="360"/>
      <c r="P275" s="367"/>
      <c r="Q275" s="368"/>
    </row>
    <row r="276" spans="1:37" s="351" customFormat="1" x14ac:dyDescent="0.25">
      <c r="A276" s="26" t="s">
        <v>90</v>
      </c>
      <c r="B276" s="25" t="s">
        <v>18</v>
      </c>
      <c r="C276" s="363">
        <v>0</v>
      </c>
      <c r="D276" s="364">
        <v>0</v>
      </c>
      <c r="E276" s="364">
        <v>0</v>
      </c>
      <c r="F276" s="364">
        <v>0</v>
      </c>
      <c r="G276" s="364">
        <v>0</v>
      </c>
      <c r="H276" s="364">
        <v>0</v>
      </c>
      <c r="I276" s="364">
        <v>148302</v>
      </c>
      <c r="J276" s="365">
        <v>148302</v>
      </c>
      <c r="K276" s="366">
        <v>196875.8</v>
      </c>
      <c r="L276" s="366">
        <v>0.7532769390651366</v>
      </c>
      <c r="M276" s="364">
        <v>2005</v>
      </c>
      <c r="N276" s="364">
        <v>261</v>
      </c>
      <c r="O276" s="360">
        <v>379167</v>
      </c>
      <c r="P276" s="367">
        <v>-0.60887419000071208</v>
      </c>
      <c r="Q276" s="368" t="s">
        <v>48</v>
      </c>
      <c r="R276" s="369" t="s">
        <v>253</v>
      </c>
    </row>
    <row r="277" spans="1:37" s="351" customFormat="1" x14ac:dyDescent="0.25">
      <c r="A277" s="26"/>
      <c r="B277" s="25"/>
      <c r="C277" s="363"/>
      <c r="D277" s="364"/>
      <c r="E277" s="364"/>
      <c r="F277" s="364"/>
      <c r="G277" s="364"/>
      <c r="H277" s="364"/>
      <c r="I277" s="364"/>
      <c r="J277" s="360"/>
      <c r="K277" s="413"/>
      <c r="L277" s="413"/>
      <c r="M277" s="364"/>
      <c r="N277" s="364"/>
      <c r="O277" s="360"/>
      <c r="P277" s="367"/>
      <c r="Q277" s="368"/>
    </row>
    <row r="278" spans="1:37" s="412" customFormat="1" x14ac:dyDescent="0.25">
      <c r="A278" s="26" t="s">
        <v>264</v>
      </c>
      <c r="B278" s="25" t="s">
        <v>15</v>
      </c>
      <c r="C278" s="364">
        <v>0</v>
      </c>
      <c r="D278" s="364">
        <v>0</v>
      </c>
      <c r="E278" s="364">
        <v>0</v>
      </c>
      <c r="F278" s="364">
        <v>0</v>
      </c>
      <c r="G278" s="364">
        <v>0</v>
      </c>
      <c r="H278" s="364">
        <v>0</v>
      </c>
      <c r="I278" s="364">
        <v>56452</v>
      </c>
      <c r="J278" s="365">
        <v>56452</v>
      </c>
      <c r="K278" s="366">
        <v>191308.69999999998</v>
      </c>
      <c r="L278" s="366">
        <v>0.29508328685522406</v>
      </c>
      <c r="M278" s="364">
        <v>1173</v>
      </c>
      <c r="N278" s="364">
        <v>317</v>
      </c>
      <c r="O278" s="360">
        <v>159447</v>
      </c>
      <c r="P278" s="367">
        <v>-0.64595131924714799</v>
      </c>
      <c r="Q278" s="368" t="s">
        <v>46</v>
      </c>
      <c r="R278" s="369" t="s">
        <v>253</v>
      </c>
      <c r="S278" s="410" t="s">
        <v>249</v>
      </c>
    </row>
    <row r="279" spans="1:37" s="351" customFormat="1" x14ac:dyDescent="0.25">
      <c r="A279" s="26"/>
      <c r="B279" s="25"/>
      <c r="C279" s="363"/>
      <c r="D279" s="364"/>
      <c r="E279" s="364"/>
      <c r="F279" s="364"/>
      <c r="G279" s="364"/>
      <c r="H279" s="364"/>
      <c r="I279" s="364"/>
      <c r="J279" s="360"/>
      <c r="K279" s="413"/>
      <c r="L279" s="413"/>
      <c r="M279" s="364"/>
      <c r="N279" s="364"/>
      <c r="O279" s="360"/>
      <c r="P279" s="367"/>
      <c r="Q279" s="368"/>
      <c r="S279" s="410" t="s">
        <v>221</v>
      </c>
    </row>
    <row r="280" spans="1:37" s="412" customFormat="1" x14ac:dyDescent="0.25">
      <c r="A280" s="26" t="s">
        <v>263</v>
      </c>
      <c r="B280" s="25" t="s">
        <v>15</v>
      </c>
      <c r="C280" s="364">
        <v>0</v>
      </c>
      <c r="D280" s="364">
        <v>0</v>
      </c>
      <c r="E280" s="364">
        <v>0</v>
      </c>
      <c r="F280" s="364">
        <v>0</v>
      </c>
      <c r="G280" s="364">
        <v>0</v>
      </c>
      <c r="H280" s="364">
        <v>0</v>
      </c>
      <c r="I280" s="364">
        <v>31806</v>
      </c>
      <c r="J280" s="365">
        <v>31806</v>
      </c>
      <c r="K280" s="366">
        <v>167272.59999999998</v>
      </c>
      <c r="L280" s="366">
        <v>0.19014470989271406</v>
      </c>
      <c r="M280" s="364">
        <v>910</v>
      </c>
      <c r="N280" s="364">
        <v>197</v>
      </c>
      <c r="O280" s="360">
        <v>70871</v>
      </c>
      <c r="P280" s="367">
        <v>-0.55121276685809428</v>
      </c>
      <c r="Q280" s="368" t="s">
        <v>46</v>
      </c>
      <c r="R280" s="369" t="s">
        <v>253</v>
      </c>
      <c r="S280" s="410" t="s">
        <v>221</v>
      </c>
    </row>
    <row r="281" spans="1:37" s="351" customFormat="1" x14ac:dyDescent="0.25">
      <c r="A281" s="26"/>
      <c r="B281" s="25"/>
      <c r="C281" s="363"/>
      <c r="D281" s="364"/>
      <c r="E281" s="364"/>
      <c r="F281" s="364"/>
      <c r="G281" s="364"/>
      <c r="H281" s="364"/>
      <c r="I281" s="364"/>
      <c r="J281" s="360"/>
      <c r="K281" s="413"/>
      <c r="L281" s="413"/>
      <c r="M281" s="364"/>
      <c r="N281" s="364"/>
      <c r="O281" s="360"/>
      <c r="P281" s="367"/>
      <c r="Q281" s="368"/>
    </row>
    <row r="282" spans="1:37" s="412" customFormat="1" ht="13.2" hidden="1" customHeight="1" x14ac:dyDescent="0.25">
      <c r="A282" s="26" t="s">
        <v>269</v>
      </c>
      <c r="B282" s="25" t="s">
        <v>15</v>
      </c>
      <c r="C282" s="364">
        <v>0</v>
      </c>
      <c r="D282" s="364">
        <v>0</v>
      </c>
      <c r="E282" s="364">
        <v>0</v>
      </c>
      <c r="F282" s="364">
        <v>0</v>
      </c>
      <c r="G282" s="364">
        <v>0</v>
      </c>
      <c r="H282" s="364">
        <v>0</v>
      </c>
      <c r="I282" s="364">
        <v>0</v>
      </c>
      <c r="J282" s="365">
        <v>0</v>
      </c>
      <c r="K282" s="366">
        <v>0</v>
      </c>
      <c r="L282" s="366" t="e">
        <v>#DIV/0!</v>
      </c>
      <c r="M282" s="364">
        <v>0</v>
      </c>
      <c r="N282" s="364">
        <v>0</v>
      </c>
      <c r="O282" s="360">
        <v>0</v>
      </c>
      <c r="P282" s="367" t="e">
        <v>#DIV/0!</v>
      </c>
      <c r="Q282" s="409" t="s">
        <v>46</v>
      </c>
      <c r="R282" s="369" t="s">
        <v>253</v>
      </c>
      <c r="S282" s="410" t="s">
        <v>248</v>
      </c>
      <c r="T282" s="411"/>
      <c r="U282" s="411"/>
      <c r="V282" s="411"/>
      <c r="W282" s="411"/>
      <c r="X282" s="411"/>
      <c r="Y282" s="411"/>
      <c r="Z282" s="411"/>
      <c r="AA282" s="411"/>
      <c r="AB282" s="411"/>
      <c r="AC282" s="411"/>
      <c r="AD282" s="411"/>
      <c r="AE282" s="411"/>
      <c r="AF282" s="411"/>
      <c r="AG282" s="411"/>
      <c r="AH282" s="411"/>
      <c r="AI282" s="411"/>
      <c r="AJ282" s="411"/>
      <c r="AK282" s="411"/>
    </row>
    <row r="283" spans="1:37" s="351" customFormat="1" ht="13.2" hidden="1" customHeight="1" x14ac:dyDescent="0.25">
      <c r="A283" s="26"/>
      <c r="B283" s="25"/>
      <c r="C283" s="363"/>
      <c r="D283" s="364"/>
      <c r="E283" s="364"/>
      <c r="F283" s="364"/>
      <c r="G283" s="364"/>
      <c r="H283" s="364"/>
      <c r="I283" s="364"/>
      <c r="J283" s="360"/>
      <c r="K283" s="413"/>
      <c r="L283" s="413"/>
      <c r="M283" s="364"/>
      <c r="N283" s="364"/>
      <c r="O283" s="360"/>
      <c r="P283" s="367"/>
      <c r="Q283" s="368"/>
      <c r="S283" s="369"/>
      <c r="T283" s="369"/>
      <c r="U283" s="369"/>
      <c r="V283" s="369"/>
      <c r="W283" s="369"/>
      <c r="X283" s="369"/>
      <c r="Y283" s="369"/>
      <c r="Z283" s="369"/>
      <c r="AA283" s="369"/>
      <c r="AB283" s="369"/>
      <c r="AC283" s="369"/>
      <c r="AD283" s="369"/>
      <c r="AE283" s="369"/>
      <c r="AF283" s="369"/>
      <c r="AG283" s="369"/>
      <c r="AH283" s="369"/>
      <c r="AI283" s="369"/>
      <c r="AJ283" s="369"/>
      <c r="AK283" s="369"/>
    </row>
    <row r="284" spans="1:37" s="351" customFormat="1" ht="13.2" hidden="1" customHeight="1" x14ac:dyDescent="0.25">
      <c r="A284" s="26" t="s">
        <v>224</v>
      </c>
      <c r="B284" s="25" t="s">
        <v>23</v>
      </c>
      <c r="C284" s="363">
        <v>0</v>
      </c>
      <c r="D284" s="364">
        <v>0</v>
      </c>
      <c r="E284" s="364">
        <v>0</v>
      </c>
      <c r="F284" s="364">
        <v>0</v>
      </c>
      <c r="G284" s="364">
        <v>0</v>
      </c>
      <c r="H284" s="364">
        <v>0</v>
      </c>
      <c r="I284" s="364">
        <v>0</v>
      </c>
      <c r="J284" s="365">
        <v>0</v>
      </c>
      <c r="K284" s="366">
        <v>0</v>
      </c>
      <c r="L284" s="366" t="e">
        <v>#DIV/0!</v>
      </c>
      <c r="M284" s="364">
        <v>0</v>
      </c>
      <c r="N284" s="364">
        <v>0</v>
      </c>
      <c r="O284" s="360">
        <v>23804</v>
      </c>
      <c r="P284" s="367">
        <v>-1</v>
      </c>
      <c r="Q284" s="368" t="s">
        <v>52</v>
      </c>
      <c r="R284" s="351" t="s">
        <v>253</v>
      </c>
      <c r="S284" s="369"/>
      <c r="T284" s="369"/>
      <c r="U284" s="369"/>
      <c r="V284" s="369"/>
      <c r="W284" s="369"/>
      <c r="X284" s="369"/>
      <c r="Y284" s="369"/>
      <c r="Z284" s="369"/>
      <c r="AA284" s="369"/>
      <c r="AB284" s="369"/>
      <c r="AC284" s="369"/>
      <c r="AD284" s="369"/>
      <c r="AE284" s="369"/>
      <c r="AF284" s="369"/>
      <c r="AG284" s="369"/>
      <c r="AH284" s="369"/>
      <c r="AI284" s="369"/>
      <c r="AJ284" s="369"/>
      <c r="AK284" s="369"/>
    </row>
    <row r="285" spans="1:37" s="351" customFormat="1" ht="13.2" hidden="1" customHeight="1" x14ac:dyDescent="0.25">
      <c r="A285" s="26"/>
      <c r="B285" s="25"/>
      <c r="C285" s="363"/>
      <c r="D285" s="364"/>
      <c r="E285" s="364"/>
      <c r="F285" s="364"/>
      <c r="G285" s="364"/>
      <c r="H285" s="364"/>
      <c r="I285" s="364"/>
      <c r="J285" s="360"/>
      <c r="K285" s="413"/>
      <c r="L285" s="413"/>
      <c r="M285" s="364"/>
      <c r="N285" s="364"/>
      <c r="O285" s="360"/>
      <c r="P285" s="367"/>
      <c r="Q285" s="368"/>
      <c r="S285" s="369"/>
      <c r="T285" s="369"/>
      <c r="U285" s="369"/>
      <c r="V285" s="369"/>
      <c r="W285" s="369"/>
      <c r="X285" s="369"/>
      <c r="Y285" s="369"/>
      <c r="Z285" s="369"/>
      <c r="AA285" s="369"/>
      <c r="AB285" s="369"/>
      <c r="AC285" s="369"/>
      <c r="AD285" s="369"/>
      <c r="AE285" s="369"/>
      <c r="AF285" s="369"/>
      <c r="AG285" s="369"/>
      <c r="AH285" s="369"/>
      <c r="AI285" s="369"/>
      <c r="AJ285" s="369"/>
      <c r="AK285" s="369"/>
    </row>
    <row r="286" spans="1:37" s="351" customFormat="1" x14ac:dyDescent="0.25">
      <c r="A286" s="26" t="s">
        <v>190</v>
      </c>
      <c r="B286" s="25" t="s">
        <v>18</v>
      </c>
      <c r="C286" s="363">
        <v>0</v>
      </c>
      <c r="D286" s="364">
        <v>0</v>
      </c>
      <c r="E286" s="364">
        <v>0</v>
      </c>
      <c r="F286" s="364">
        <v>0</v>
      </c>
      <c r="G286" s="364">
        <v>0</v>
      </c>
      <c r="H286" s="364">
        <v>0</v>
      </c>
      <c r="I286" s="364">
        <v>29231</v>
      </c>
      <c r="J286" s="365">
        <v>29231</v>
      </c>
      <c r="K286" s="366">
        <v>155812.29999999999</v>
      </c>
      <c r="L286" s="366">
        <v>0.1876039311402245</v>
      </c>
      <c r="M286" s="364">
        <v>427</v>
      </c>
      <c r="N286" s="364">
        <v>159</v>
      </c>
      <c r="O286" s="360">
        <v>70836</v>
      </c>
      <c r="P286" s="367">
        <v>-0.58734259416116097</v>
      </c>
      <c r="Q286" s="368" t="s">
        <v>48</v>
      </c>
      <c r="R286" s="369" t="s">
        <v>253</v>
      </c>
    </row>
    <row r="287" spans="1:37" s="351" customFormat="1" x14ac:dyDescent="0.25">
      <c r="A287" s="414"/>
      <c r="B287" s="415"/>
      <c r="C287" s="363"/>
      <c r="D287" s="364"/>
      <c r="E287" s="364"/>
      <c r="F287" s="364"/>
      <c r="G287" s="364"/>
      <c r="H287" s="364"/>
      <c r="I287" s="364"/>
      <c r="J287" s="365"/>
      <c r="K287" s="366"/>
      <c r="L287" s="366"/>
      <c r="M287" s="364"/>
      <c r="N287" s="364"/>
      <c r="O287" s="360"/>
      <c r="P287" s="416"/>
      <c r="Q287" s="368"/>
    </row>
    <row r="288" spans="1:37" s="351" customFormat="1" x14ac:dyDescent="0.25">
      <c r="A288" s="26" t="s">
        <v>87</v>
      </c>
      <c r="B288" s="25" t="s">
        <v>14</v>
      </c>
      <c r="C288" s="363">
        <v>0</v>
      </c>
      <c r="D288" s="364">
        <v>0</v>
      </c>
      <c r="E288" s="364">
        <v>0</v>
      </c>
      <c r="F288" s="364">
        <v>0</v>
      </c>
      <c r="G288" s="364">
        <v>0</v>
      </c>
      <c r="H288" s="364">
        <v>0</v>
      </c>
      <c r="I288" s="364">
        <v>47171</v>
      </c>
      <c r="J288" s="365">
        <v>47171</v>
      </c>
      <c r="K288" s="366">
        <v>89018.099999999991</v>
      </c>
      <c r="L288" s="366">
        <v>0.52990346906977348</v>
      </c>
      <c r="M288" s="364">
        <v>528</v>
      </c>
      <c r="N288" s="364">
        <v>648</v>
      </c>
      <c r="O288" s="360">
        <v>141356</v>
      </c>
      <c r="P288" s="367">
        <v>-0.66629644302328872</v>
      </c>
      <c r="Q288" s="368" t="s">
        <v>45</v>
      </c>
      <c r="R288" s="369" t="s">
        <v>253</v>
      </c>
    </row>
    <row r="289" spans="1:19" s="351" customFormat="1" x14ac:dyDescent="0.25">
      <c r="A289" s="26"/>
      <c r="B289" s="25"/>
      <c r="C289" s="363"/>
      <c r="D289" s="364"/>
      <c r="E289" s="364"/>
      <c r="F289" s="364"/>
      <c r="G289" s="364"/>
      <c r="H289" s="364"/>
      <c r="I289" s="364"/>
      <c r="J289" s="365"/>
      <c r="K289" s="366"/>
      <c r="L289" s="366"/>
      <c r="M289" s="364"/>
      <c r="N289" s="364"/>
      <c r="O289" s="360"/>
      <c r="P289" s="367"/>
      <c r="Q289" s="368"/>
    </row>
    <row r="290" spans="1:19" s="351" customFormat="1" x14ac:dyDescent="0.25">
      <c r="A290" s="26" t="s">
        <v>92</v>
      </c>
      <c r="B290" s="25" t="s">
        <v>18</v>
      </c>
      <c r="C290" s="363">
        <v>0</v>
      </c>
      <c r="D290" s="364">
        <v>0</v>
      </c>
      <c r="E290" s="364">
        <v>0</v>
      </c>
      <c r="F290" s="364">
        <v>0</v>
      </c>
      <c r="G290" s="364">
        <v>0</v>
      </c>
      <c r="H290" s="364">
        <v>0</v>
      </c>
      <c r="I290" s="364">
        <v>94609</v>
      </c>
      <c r="J290" s="365">
        <v>94609</v>
      </c>
      <c r="K290" s="366">
        <v>178737.89999999997</v>
      </c>
      <c r="L290" s="366">
        <v>0.52931694956693587</v>
      </c>
      <c r="M290" s="364">
        <v>1513</v>
      </c>
      <c r="N290" s="364">
        <v>382</v>
      </c>
      <c r="O290" s="360">
        <v>248213</v>
      </c>
      <c r="P290" s="367">
        <v>-0.61883946449219018</v>
      </c>
      <c r="Q290" s="368" t="s">
        <v>48</v>
      </c>
      <c r="R290" s="369" t="s">
        <v>253</v>
      </c>
    </row>
    <row r="291" spans="1:19" s="351" customFormat="1" x14ac:dyDescent="0.25">
      <c r="A291" s="26"/>
      <c r="B291" s="25"/>
      <c r="C291" s="363"/>
      <c r="D291" s="364"/>
      <c r="E291" s="364"/>
      <c r="F291" s="364"/>
      <c r="G291" s="364"/>
      <c r="H291" s="364"/>
      <c r="I291" s="364"/>
      <c r="J291" s="365"/>
      <c r="K291" s="366"/>
      <c r="L291" s="366"/>
      <c r="M291" s="364"/>
      <c r="N291" s="364"/>
      <c r="O291" s="360"/>
      <c r="P291" s="367"/>
      <c r="Q291" s="368"/>
    </row>
    <row r="292" spans="1:19" s="351" customFormat="1" x14ac:dyDescent="0.25">
      <c r="A292" s="26" t="s">
        <v>258</v>
      </c>
      <c r="B292" s="25" t="s">
        <v>26</v>
      </c>
      <c r="C292" s="363">
        <v>0</v>
      </c>
      <c r="D292" s="364">
        <v>0</v>
      </c>
      <c r="E292" s="364">
        <v>0</v>
      </c>
      <c r="F292" s="364">
        <v>0</v>
      </c>
      <c r="G292" s="364">
        <v>0</v>
      </c>
      <c r="H292" s="364">
        <v>0</v>
      </c>
      <c r="I292" s="364">
        <v>0</v>
      </c>
      <c r="J292" s="365">
        <v>54164</v>
      </c>
      <c r="K292" s="366">
        <v>345854.4</v>
      </c>
      <c r="L292" s="366">
        <v>0.15660925522416369</v>
      </c>
      <c r="M292" s="364">
        <v>878</v>
      </c>
      <c r="N292" s="364">
        <v>484</v>
      </c>
      <c r="O292" s="360">
        <v>99546</v>
      </c>
      <c r="P292" s="367">
        <v>-0.45588973941695299</v>
      </c>
      <c r="Q292" s="368" t="s">
        <v>55</v>
      </c>
      <c r="R292" s="369" t="s">
        <v>253</v>
      </c>
    </row>
    <row r="293" spans="1:19" s="351" customFormat="1" x14ac:dyDescent="0.25">
      <c r="A293" s="26" t="s">
        <v>258</v>
      </c>
      <c r="B293" s="25" t="s">
        <v>27</v>
      </c>
      <c r="C293" s="363">
        <v>0</v>
      </c>
      <c r="D293" s="364">
        <v>0</v>
      </c>
      <c r="E293" s="364">
        <v>0</v>
      </c>
      <c r="F293" s="364">
        <v>0</v>
      </c>
      <c r="G293" s="364">
        <v>0</v>
      </c>
      <c r="H293" s="364">
        <v>0</v>
      </c>
      <c r="I293" s="364">
        <v>0</v>
      </c>
      <c r="J293" s="365">
        <v>16970</v>
      </c>
      <c r="K293" s="366">
        <v>49911.5</v>
      </c>
      <c r="L293" s="366">
        <v>0.34000180319164924</v>
      </c>
      <c r="M293" s="364">
        <v>315</v>
      </c>
      <c r="N293" s="364">
        <v>241</v>
      </c>
      <c r="O293" s="360">
        <v>28105</v>
      </c>
      <c r="P293" s="367">
        <v>-0.39619284824764278</v>
      </c>
      <c r="Q293" s="368" t="s">
        <v>56</v>
      </c>
      <c r="R293" s="369" t="s">
        <v>253</v>
      </c>
    </row>
    <row r="294" spans="1:19" s="351" customFormat="1" x14ac:dyDescent="0.25">
      <c r="A294" s="26" t="s">
        <v>258</v>
      </c>
      <c r="B294" s="25" t="s">
        <v>28</v>
      </c>
      <c r="C294" s="363">
        <v>0</v>
      </c>
      <c r="D294" s="364">
        <v>0</v>
      </c>
      <c r="E294" s="364">
        <v>0</v>
      </c>
      <c r="F294" s="364">
        <v>0</v>
      </c>
      <c r="G294" s="364">
        <v>0</v>
      </c>
      <c r="H294" s="364">
        <v>0</v>
      </c>
      <c r="I294" s="364">
        <v>0</v>
      </c>
      <c r="J294" s="365">
        <v>14891</v>
      </c>
      <c r="K294" s="366">
        <v>60822.6</v>
      </c>
      <c r="L294" s="366">
        <v>0.24482675847464594</v>
      </c>
      <c r="M294" s="364">
        <v>241</v>
      </c>
      <c r="N294" s="364">
        <v>80</v>
      </c>
      <c r="O294" s="360">
        <v>31266</v>
      </c>
      <c r="P294" s="367">
        <v>-0.52373184929316197</v>
      </c>
      <c r="Q294" s="368" t="s">
        <v>57</v>
      </c>
      <c r="R294" s="369" t="s">
        <v>253</v>
      </c>
    </row>
    <row r="295" spans="1:19" s="380" customFormat="1" x14ac:dyDescent="0.25">
      <c r="A295" s="381"/>
      <c r="B295" s="371" t="s">
        <v>138</v>
      </c>
      <c r="C295" s="372">
        <v>0</v>
      </c>
      <c r="D295" s="373">
        <v>0</v>
      </c>
      <c r="E295" s="373">
        <v>0</v>
      </c>
      <c r="F295" s="373">
        <v>0</v>
      </c>
      <c r="G295" s="373">
        <v>0</v>
      </c>
      <c r="H295" s="373">
        <v>0</v>
      </c>
      <c r="I295" s="373">
        <v>0</v>
      </c>
      <c r="J295" s="378">
        <v>86025</v>
      </c>
      <c r="K295" s="379">
        <v>456588.5</v>
      </c>
      <c r="L295" s="379">
        <v>0.18840816183500023</v>
      </c>
      <c r="M295" s="373">
        <v>1434</v>
      </c>
      <c r="N295" s="373">
        <v>805</v>
      </c>
      <c r="O295" s="360">
        <v>158917</v>
      </c>
      <c r="P295" s="367">
        <v>-0.45867968813909143</v>
      </c>
      <c r="Q295" s="368"/>
    </row>
    <row r="296" spans="1:19" s="351" customFormat="1" x14ac:dyDescent="0.25">
      <c r="A296" s="417"/>
      <c r="B296" s="25"/>
      <c r="C296" s="363"/>
      <c r="D296" s="364"/>
      <c r="E296" s="364"/>
      <c r="F296" s="364"/>
      <c r="G296" s="364"/>
      <c r="H296" s="364"/>
      <c r="I296" s="364"/>
      <c r="J296" s="365"/>
      <c r="K296" s="366"/>
      <c r="L296" s="366"/>
      <c r="M296" s="364"/>
      <c r="N296" s="364"/>
      <c r="O296" s="395"/>
      <c r="P296" s="367"/>
      <c r="Q296" s="368"/>
    </row>
    <row r="297" spans="1:19" s="351" customFormat="1" x14ac:dyDescent="0.25">
      <c r="A297" s="396" t="s">
        <v>96</v>
      </c>
      <c r="B297" s="397"/>
      <c r="C297" s="418">
        <v>0</v>
      </c>
      <c r="D297" s="419">
        <v>0</v>
      </c>
      <c r="E297" s="419">
        <v>0</v>
      </c>
      <c r="F297" s="419">
        <v>0</v>
      </c>
      <c r="G297" s="419">
        <v>0</v>
      </c>
      <c r="H297" s="419">
        <v>0</v>
      </c>
      <c r="I297" s="419">
        <v>1159088</v>
      </c>
      <c r="J297" s="420">
        <v>1245113</v>
      </c>
      <c r="K297" s="420">
        <v>2883654</v>
      </c>
      <c r="L297" s="423">
        <v>0.43178307799756838</v>
      </c>
      <c r="M297" s="419">
        <v>24253</v>
      </c>
      <c r="N297" s="419">
        <v>13765</v>
      </c>
      <c r="O297" s="420">
        <v>3173859</v>
      </c>
      <c r="P297" s="367">
        <v>-0.60769744339619369</v>
      </c>
      <c r="Q297" s="368"/>
    </row>
    <row r="298" spans="1:19" s="351" customFormat="1" ht="13.8" thickBot="1" x14ac:dyDescent="0.3">
      <c r="A298" s="408"/>
      <c r="B298" s="25"/>
      <c r="C298" s="363"/>
      <c r="D298" s="364"/>
      <c r="E298" s="364"/>
      <c r="F298" s="364"/>
      <c r="G298" s="364"/>
      <c r="H298" s="364"/>
      <c r="I298" s="364"/>
      <c r="J298" s="365"/>
      <c r="K298" s="366"/>
      <c r="L298" s="366"/>
      <c r="M298" s="364"/>
      <c r="N298" s="364"/>
      <c r="O298" s="367"/>
      <c r="P298" s="367"/>
      <c r="Q298" s="368"/>
    </row>
    <row r="299" spans="1:19" s="351" customFormat="1" x14ac:dyDescent="0.25">
      <c r="A299" s="401" t="s">
        <v>94</v>
      </c>
      <c r="B299" s="402"/>
      <c r="C299" s="403"/>
      <c r="D299" s="404"/>
      <c r="E299" s="404"/>
      <c r="F299" s="404"/>
      <c r="G299" s="404"/>
      <c r="H299" s="404"/>
      <c r="I299" s="404"/>
      <c r="J299" s="405"/>
      <c r="K299" s="406"/>
      <c r="L299" s="406"/>
      <c r="M299" s="404"/>
      <c r="N299" s="404"/>
      <c r="O299" s="421"/>
      <c r="P299" s="421"/>
      <c r="Q299" s="368"/>
    </row>
    <row r="300" spans="1:19" s="351" customFormat="1" x14ac:dyDescent="0.25">
      <c r="A300" s="26"/>
      <c r="B300" s="25"/>
      <c r="C300" s="363"/>
      <c r="D300" s="364"/>
      <c r="E300" s="364"/>
      <c r="F300" s="364"/>
      <c r="G300" s="364"/>
      <c r="H300" s="364"/>
      <c r="I300" s="364"/>
      <c r="J300" s="365"/>
      <c r="K300" s="366"/>
      <c r="L300" s="366"/>
      <c r="M300" s="364"/>
      <c r="N300" s="364"/>
      <c r="O300" s="360"/>
      <c r="P300" s="367"/>
      <c r="Q300" s="368"/>
    </row>
    <row r="301" spans="1:19" s="351" customFormat="1" x14ac:dyDescent="0.25">
      <c r="A301" s="26" t="s">
        <v>268</v>
      </c>
      <c r="B301" s="25" t="s">
        <v>17</v>
      </c>
      <c r="C301" s="364">
        <v>2</v>
      </c>
      <c r="D301" s="364">
        <v>0</v>
      </c>
      <c r="E301" s="364">
        <v>0</v>
      </c>
      <c r="F301" s="364">
        <v>0</v>
      </c>
      <c r="G301" s="364">
        <v>0</v>
      </c>
      <c r="H301" s="364">
        <v>0</v>
      </c>
      <c r="I301" s="364">
        <v>258.54054054054052</v>
      </c>
      <c r="J301" s="365">
        <v>261</v>
      </c>
      <c r="K301" s="366">
        <v>5660.9999999999991</v>
      </c>
      <c r="L301" s="366">
        <v>4.6104928457869641E-2</v>
      </c>
      <c r="M301" s="364">
        <v>0</v>
      </c>
      <c r="N301" s="364">
        <v>0</v>
      </c>
      <c r="O301" s="360">
        <v>1211</v>
      </c>
      <c r="P301" s="367">
        <v>-0.78447563996696945</v>
      </c>
      <c r="Q301" s="368" t="s">
        <v>47</v>
      </c>
      <c r="R301" s="369" t="s">
        <v>253</v>
      </c>
      <c r="S301" s="351" t="s">
        <v>73</v>
      </c>
    </row>
    <row r="302" spans="1:19" s="351" customFormat="1" x14ac:dyDescent="0.25">
      <c r="A302" s="26" t="s">
        <v>268</v>
      </c>
      <c r="B302" s="25" t="s">
        <v>23</v>
      </c>
      <c r="C302" s="364">
        <v>5</v>
      </c>
      <c r="D302" s="364">
        <v>0</v>
      </c>
      <c r="E302" s="364">
        <v>1</v>
      </c>
      <c r="F302" s="364">
        <v>0</v>
      </c>
      <c r="G302" s="364">
        <v>0</v>
      </c>
      <c r="H302" s="364">
        <v>0</v>
      </c>
      <c r="I302" s="364">
        <v>467.60810810810813</v>
      </c>
      <c r="J302" s="365">
        <v>474</v>
      </c>
      <c r="K302" s="366">
        <v>2320.5</v>
      </c>
      <c r="L302" s="366">
        <v>0.20426632191338073</v>
      </c>
      <c r="M302" s="364">
        <v>3</v>
      </c>
      <c r="N302" s="364">
        <v>1</v>
      </c>
      <c r="O302" s="360">
        <v>3193</v>
      </c>
      <c r="P302" s="367">
        <v>-0.85155026620732854</v>
      </c>
      <c r="Q302" s="368" t="s">
        <v>52</v>
      </c>
      <c r="R302" s="369" t="s">
        <v>253</v>
      </c>
      <c r="S302" s="351" t="s">
        <v>73</v>
      </c>
    </row>
    <row r="303" spans="1:19" s="351" customFormat="1" x14ac:dyDescent="0.25">
      <c r="A303" s="26" t="s">
        <v>268</v>
      </c>
      <c r="B303" s="25" t="s">
        <v>14</v>
      </c>
      <c r="C303" s="364">
        <v>0</v>
      </c>
      <c r="D303" s="364">
        <v>0</v>
      </c>
      <c r="E303" s="364">
        <v>1</v>
      </c>
      <c r="F303" s="364">
        <v>4</v>
      </c>
      <c r="G303" s="364">
        <v>0</v>
      </c>
      <c r="H303" s="364">
        <v>0</v>
      </c>
      <c r="I303" s="364">
        <v>640.85135135135101</v>
      </c>
      <c r="J303" s="365">
        <v>646</v>
      </c>
      <c r="K303" s="366">
        <v>7701</v>
      </c>
      <c r="L303" s="366">
        <v>8.3885209713024281E-2</v>
      </c>
      <c r="M303" s="364">
        <v>7</v>
      </c>
      <c r="N303" s="364">
        <v>0</v>
      </c>
      <c r="O303" s="360">
        <v>5129</v>
      </c>
      <c r="P303" s="367">
        <v>-0.87404952232403976</v>
      </c>
      <c r="Q303" s="368" t="s">
        <v>45</v>
      </c>
      <c r="R303" s="369" t="s">
        <v>253</v>
      </c>
      <c r="S303" s="351" t="s">
        <v>73</v>
      </c>
    </row>
    <row r="304" spans="1:19" s="380" customFormat="1" x14ac:dyDescent="0.25">
      <c r="A304" s="381"/>
      <c r="B304" s="371" t="s">
        <v>16</v>
      </c>
      <c r="C304" s="372">
        <v>7</v>
      </c>
      <c r="D304" s="373">
        <v>0</v>
      </c>
      <c r="E304" s="373">
        <v>2</v>
      </c>
      <c r="F304" s="373">
        <v>4</v>
      </c>
      <c r="G304" s="373">
        <v>0</v>
      </c>
      <c r="H304" s="373">
        <v>0</v>
      </c>
      <c r="I304" s="373">
        <v>1366.9999999999995</v>
      </c>
      <c r="J304" s="378">
        <v>1381</v>
      </c>
      <c r="K304" s="379">
        <v>15682.5</v>
      </c>
      <c r="L304" s="379">
        <v>8.8059939422923644E-2</v>
      </c>
      <c r="M304" s="373">
        <v>10</v>
      </c>
      <c r="N304" s="373">
        <v>1</v>
      </c>
      <c r="O304" s="360">
        <v>9533</v>
      </c>
      <c r="P304" s="367">
        <v>-0.85513479492289934</v>
      </c>
      <c r="Q304" s="368"/>
    </row>
    <row r="305" spans="1:19" s="351" customFormat="1" ht="13.8" thickBot="1" x14ac:dyDescent="0.3">
      <c r="A305" s="394"/>
      <c r="B305" s="25"/>
      <c r="C305" s="363"/>
      <c r="D305" s="364"/>
      <c r="E305" s="364"/>
      <c r="F305" s="364"/>
      <c r="G305" s="364"/>
      <c r="H305" s="364"/>
      <c r="I305" s="364"/>
      <c r="J305" s="365"/>
      <c r="K305" s="366"/>
      <c r="L305" s="366"/>
      <c r="M305" s="364"/>
      <c r="N305" s="364"/>
      <c r="O305" s="367"/>
      <c r="P305" s="367"/>
      <c r="Q305" s="368"/>
    </row>
    <row r="306" spans="1:19" s="351" customFormat="1" x14ac:dyDescent="0.25">
      <c r="A306" s="401" t="s">
        <v>105</v>
      </c>
      <c r="B306" s="402"/>
      <c r="C306" s="403"/>
      <c r="D306" s="404"/>
      <c r="E306" s="404"/>
      <c r="F306" s="404"/>
      <c r="G306" s="404"/>
      <c r="H306" s="404"/>
      <c r="I306" s="404"/>
      <c r="J306" s="405"/>
      <c r="K306" s="406"/>
      <c r="L306" s="406"/>
      <c r="M306" s="404"/>
      <c r="N306" s="404"/>
      <c r="O306" s="421"/>
      <c r="P306" s="421"/>
      <c r="Q306" s="368"/>
    </row>
    <row r="307" spans="1:19" s="351" customFormat="1" x14ac:dyDescent="0.25">
      <c r="A307" s="26"/>
      <c r="B307" s="25"/>
      <c r="C307" s="363"/>
      <c r="D307" s="364"/>
      <c r="E307" s="364"/>
      <c r="F307" s="364"/>
      <c r="G307" s="364"/>
      <c r="H307" s="364"/>
      <c r="I307" s="364"/>
      <c r="J307" s="365"/>
      <c r="K307" s="366"/>
      <c r="L307" s="366"/>
      <c r="M307" s="364"/>
      <c r="N307" s="364"/>
      <c r="O307" s="360"/>
      <c r="P307" s="367"/>
      <c r="Q307" s="368"/>
    </row>
    <row r="308" spans="1:19" s="351" customFormat="1" x14ac:dyDescent="0.25">
      <c r="A308" s="26" t="s">
        <v>262</v>
      </c>
      <c r="B308" s="25" t="s">
        <v>19</v>
      </c>
      <c r="C308" s="364">
        <v>28285</v>
      </c>
      <c r="D308" s="364">
        <v>0</v>
      </c>
      <c r="E308" s="364">
        <v>57739</v>
      </c>
      <c r="F308" s="364">
        <v>221477</v>
      </c>
      <c r="G308" s="364">
        <v>376930</v>
      </c>
      <c r="H308" s="364">
        <v>12416</v>
      </c>
      <c r="I308" s="364">
        <v>156280</v>
      </c>
      <c r="J308" s="365">
        <v>853127</v>
      </c>
      <c r="K308" s="366">
        <v>458851.60000000003</v>
      </c>
      <c r="L308" s="366">
        <v>1.8592656100578051</v>
      </c>
      <c r="M308" s="364">
        <v>0</v>
      </c>
      <c r="N308" s="364">
        <v>0</v>
      </c>
      <c r="O308" s="360">
        <v>1689728</v>
      </c>
      <c r="P308" s="367">
        <v>-0.49510986383607303</v>
      </c>
      <c r="Q308" s="368" t="s">
        <v>49</v>
      </c>
      <c r="R308" s="369" t="s">
        <v>253</v>
      </c>
      <c r="S308" s="42" t="s">
        <v>132</v>
      </c>
    </row>
    <row r="309" spans="1:19" s="351" customFormat="1" x14ac:dyDescent="0.25">
      <c r="A309" s="26" t="s">
        <v>262</v>
      </c>
      <c r="B309" s="25" t="s">
        <v>14</v>
      </c>
      <c r="C309" s="364">
        <v>81187</v>
      </c>
      <c r="D309" s="364">
        <v>0</v>
      </c>
      <c r="E309" s="364">
        <v>103327</v>
      </c>
      <c r="F309" s="364">
        <v>817012</v>
      </c>
      <c r="G309" s="364">
        <v>1364683</v>
      </c>
      <c r="H309" s="364">
        <v>70801</v>
      </c>
      <c r="I309" s="364">
        <v>546862</v>
      </c>
      <c r="J309" s="365">
        <v>2983872</v>
      </c>
      <c r="K309" s="366">
        <v>1317405</v>
      </c>
      <c r="L309" s="366">
        <v>2.2649617999020801</v>
      </c>
      <c r="M309" s="364">
        <v>0</v>
      </c>
      <c r="N309" s="364">
        <v>0</v>
      </c>
      <c r="O309" s="360">
        <v>6166817</v>
      </c>
      <c r="P309" s="367">
        <v>-0.51614066057092334</v>
      </c>
      <c r="Q309" s="368" t="s">
        <v>45</v>
      </c>
      <c r="R309" s="369" t="s">
        <v>253</v>
      </c>
      <c r="S309" s="42" t="s">
        <v>132</v>
      </c>
    </row>
    <row r="310" spans="1:19" s="351" customFormat="1" x14ac:dyDescent="0.25">
      <c r="A310" s="26" t="s">
        <v>262</v>
      </c>
      <c r="B310" s="25" t="s">
        <v>18</v>
      </c>
      <c r="C310" s="364">
        <v>36250</v>
      </c>
      <c r="D310" s="364">
        <v>0</v>
      </c>
      <c r="E310" s="364">
        <v>51384</v>
      </c>
      <c r="F310" s="364">
        <v>238818</v>
      </c>
      <c r="G310" s="364">
        <v>405466</v>
      </c>
      <c r="H310" s="364">
        <v>22118</v>
      </c>
      <c r="I310" s="364">
        <v>169123</v>
      </c>
      <c r="J310" s="365">
        <v>923159</v>
      </c>
      <c r="K310" s="366">
        <v>439354.69999999995</v>
      </c>
      <c r="L310" s="366">
        <v>2.1011701934678291</v>
      </c>
      <c r="M310" s="364">
        <v>0</v>
      </c>
      <c r="N310" s="364">
        <v>0</v>
      </c>
      <c r="O310" s="360">
        <v>2007767</v>
      </c>
      <c r="P310" s="367">
        <v>-0.54020610957347137</v>
      </c>
      <c r="Q310" s="368" t="s">
        <v>48</v>
      </c>
      <c r="R310" s="369" t="s">
        <v>253</v>
      </c>
      <c r="S310" s="42" t="s">
        <v>132</v>
      </c>
    </row>
    <row r="311" spans="1:19" s="380" customFormat="1" x14ac:dyDescent="0.25">
      <c r="A311" s="381"/>
      <c r="B311" s="371" t="s">
        <v>16</v>
      </c>
      <c r="C311" s="372">
        <v>145722</v>
      </c>
      <c r="D311" s="373">
        <v>0</v>
      </c>
      <c r="E311" s="373">
        <v>212450</v>
      </c>
      <c r="F311" s="373">
        <v>1277307</v>
      </c>
      <c r="G311" s="373">
        <v>2147079</v>
      </c>
      <c r="H311" s="373">
        <v>105335</v>
      </c>
      <c r="I311" s="373">
        <v>872265</v>
      </c>
      <c r="J311" s="378">
        <v>4760158</v>
      </c>
      <c r="K311" s="379">
        <v>2215611.2999999998</v>
      </c>
      <c r="L311" s="379">
        <v>2.1484625935966295</v>
      </c>
      <c r="M311" s="373">
        <v>0</v>
      </c>
      <c r="N311" s="373">
        <v>0</v>
      </c>
      <c r="O311" s="378">
        <v>9864312</v>
      </c>
      <c r="P311" s="367">
        <v>-0.51743639090085547</v>
      </c>
      <c r="Q311" s="368"/>
    </row>
    <row r="312" spans="1:19" s="351" customFormat="1" ht="13.8" thickBot="1" x14ac:dyDescent="0.3">
      <c r="A312" s="394"/>
      <c r="B312" s="371"/>
      <c r="C312" s="372"/>
      <c r="D312" s="373"/>
      <c r="E312" s="373"/>
      <c r="F312" s="373"/>
      <c r="G312" s="373"/>
      <c r="H312" s="373"/>
      <c r="I312" s="373"/>
      <c r="J312" s="378"/>
      <c r="K312" s="379"/>
      <c r="L312" s="379"/>
      <c r="M312" s="373"/>
      <c r="N312" s="373"/>
      <c r="O312" s="367"/>
      <c r="P312" s="367"/>
      <c r="Q312" s="368"/>
    </row>
    <row r="313" spans="1:19" s="351" customFormat="1" x14ac:dyDescent="0.25">
      <c r="A313" s="401" t="s">
        <v>95</v>
      </c>
      <c r="B313" s="402"/>
      <c r="C313" s="403"/>
      <c r="D313" s="404"/>
      <c r="E313" s="404"/>
      <c r="F313" s="404"/>
      <c r="G313" s="404"/>
      <c r="H313" s="404"/>
      <c r="I313" s="404"/>
      <c r="J313" s="405"/>
      <c r="K313" s="406"/>
      <c r="L313" s="406"/>
      <c r="M313" s="404"/>
      <c r="N313" s="404"/>
      <c r="O313" s="421"/>
      <c r="P313" s="421"/>
      <c r="Q313" s="368"/>
    </row>
    <row r="314" spans="1:19" s="351" customFormat="1" x14ac:dyDescent="0.25">
      <c r="A314" s="408"/>
      <c r="B314" s="25"/>
      <c r="C314" s="363"/>
      <c r="D314" s="364"/>
      <c r="E314" s="364"/>
      <c r="F314" s="364"/>
      <c r="G314" s="364"/>
      <c r="H314" s="364"/>
      <c r="I314" s="364"/>
      <c r="J314" s="365"/>
      <c r="K314" s="366"/>
      <c r="L314" s="366"/>
      <c r="M314" s="364"/>
      <c r="N314" s="364"/>
      <c r="O314" s="360"/>
      <c r="P314" s="367"/>
      <c r="Q314" s="368"/>
    </row>
    <row r="315" spans="1:19" s="351" customFormat="1" x14ac:dyDescent="0.25">
      <c r="A315" s="26" t="s">
        <v>79</v>
      </c>
      <c r="B315" s="25" t="s">
        <v>265</v>
      </c>
      <c r="C315" s="364">
        <v>0</v>
      </c>
      <c r="D315" s="364">
        <v>0</v>
      </c>
      <c r="E315" s="364">
        <v>0</v>
      </c>
      <c r="F315" s="364">
        <v>0</v>
      </c>
      <c r="G315" s="364">
        <v>0</v>
      </c>
      <c r="H315" s="364">
        <v>0</v>
      </c>
      <c r="I315" s="364">
        <v>0</v>
      </c>
      <c r="J315" s="365">
        <v>4145</v>
      </c>
      <c r="K315" s="366">
        <v>301206</v>
      </c>
      <c r="L315" s="366">
        <v>1.3761346055523462E-2</v>
      </c>
      <c r="M315" s="364">
        <v>1</v>
      </c>
      <c r="N315" s="364">
        <v>8</v>
      </c>
      <c r="O315" s="360">
        <v>7661</v>
      </c>
      <c r="P315" s="367">
        <v>-0.45894791802636736</v>
      </c>
      <c r="Q315" s="368" t="s">
        <v>149</v>
      </c>
      <c r="R315" s="351" t="s">
        <v>253</v>
      </c>
    </row>
    <row r="316" spans="1:19" s="351" customFormat="1" x14ac:dyDescent="0.25">
      <c r="A316" s="408"/>
      <c r="B316" s="25"/>
      <c r="C316" s="363"/>
      <c r="D316" s="364"/>
      <c r="E316" s="364"/>
      <c r="F316" s="364"/>
      <c r="G316" s="364"/>
      <c r="H316" s="364"/>
      <c r="I316" s="364"/>
      <c r="J316" s="365"/>
      <c r="K316" s="366"/>
      <c r="L316" s="366"/>
      <c r="M316" s="364"/>
      <c r="N316" s="364"/>
      <c r="O316" s="360"/>
      <c r="P316" s="367"/>
      <c r="Q316" s="368"/>
    </row>
    <row r="317" spans="1:19" s="351" customFormat="1" x14ac:dyDescent="0.25">
      <c r="A317" s="396" t="s">
        <v>31</v>
      </c>
      <c r="B317" s="396"/>
      <c r="C317" s="418">
        <v>199792</v>
      </c>
      <c r="D317" s="419">
        <v>0</v>
      </c>
      <c r="E317" s="419">
        <v>217586</v>
      </c>
      <c r="F317" s="419">
        <v>2904168</v>
      </c>
      <c r="G317" s="419">
        <v>2724362</v>
      </c>
      <c r="H317" s="419">
        <v>105477</v>
      </c>
      <c r="I317" s="419">
        <v>14959225.800000001</v>
      </c>
      <c r="J317" s="420">
        <v>21200783</v>
      </c>
      <c r="K317" s="420">
        <v>27839547.100000001</v>
      </c>
      <c r="L317" s="423">
        <v>0.761534766490508</v>
      </c>
      <c r="M317" s="419">
        <v>649914</v>
      </c>
      <c r="N317" s="419">
        <v>164577</v>
      </c>
      <c r="O317" s="420">
        <v>41735358</v>
      </c>
      <c r="P317" s="367">
        <v>-0.49201866197002553</v>
      </c>
      <c r="Q317" s="368"/>
    </row>
    <row r="318" spans="1:19" s="351" customFormat="1" ht="13.8" thickBot="1" x14ac:dyDescent="0.3">
      <c r="A318" s="422"/>
      <c r="B318" s="25"/>
      <c r="C318" s="363"/>
      <c r="D318" s="364"/>
      <c r="E318" s="364"/>
      <c r="F318" s="364"/>
      <c r="G318" s="364"/>
      <c r="H318" s="364"/>
      <c r="I318" s="364"/>
      <c r="J318" s="365"/>
      <c r="K318" s="366"/>
      <c r="L318" s="366"/>
      <c r="M318" s="364"/>
      <c r="N318" s="364"/>
      <c r="O318" s="367"/>
      <c r="P318" s="367"/>
      <c r="Q318" s="368"/>
    </row>
    <row r="319" spans="1:19" s="351" customFormat="1" x14ac:dyDescent="0.25">
      <c r="A319" s="401" t="s">
        <v>32</v>
      </c>
      <c r="B319" s="402"/>
      <c r="C319" s="403"/>
      <c r="D319" s="404"/>
      <c r="E319" s="404"/>
      <c r="F319" s="404"/>
      <c r="G319" s="404"/>
      <c r="H319" s="404"/>
      <c r="I319" s="404"/>
      <c r="J319" s="405"/>
      <c r="K319" s="406"/>
      <c r="L319" s="406"/>
      <c r="M319" s="404"/>
      <c r="N319" s="404"/>
      <c r="O319" s="421"/>
      <c r="P319" s="421"/>
      <c r="Q319" s="368"/>
    </row>
    <row r="320" spans="1:19" s="351" customFormat="1" x14ac:dyDescent="0.25">
      <c r="A320" s="381" t="s">
        <v>150</v>
      </c>
      <c r="B320" s="25"/>
      <c r="C320" s="363"/>
      <c r="D320" s="364"/>
      <c r="E320" s="364"/>
      <c r="F320" s="364"/>
      <c r="G320" s="364"/>
      <c r="H320" s="364"/>
      <c r="I320" s="364"/>
      <c r="J320" s="365"/>
      <c r="K320" s="366"/>
      <c r="L320" s="366"/>
      <c r="M320" s="364"/>
      <c r="N320" s="364"/>
      <c r="O320" s="360"/>
      <c r="P320" s="367"/>
      <c r="Q320" s="368"/>
    </row>
    <row r="321" spans="1:19" s="351" customFormat="1" x14ac:dyDescent="0.25">
      <c r="A321" s="26"/>
      <c r="B321" s="25"/>
      <c r="C321" s="363"/>
      <c r="D321" s="364"/>
      <c r="E321" s="364"/>
      <c r="F321" s="364"/>
      <c r="G321" s="364"/>
      <c r="H321" s="364"/>
      <c r="I321" s="364"/>
      <c r="J321" s="365"/>
      <c r="K321" s="366"/>
      <c r="L321" s="366"/>
      <c r="M321" s="364"/>
      <c r="N321" s="364"/>
      <c r="O321" s="360"/>
      <c r="P321" s="367"/>
      <c r="Q321" s="368"/>
    </row>
    <row r="322" spans="1:19" s="351" customFormat="1" x14ac:dyDescent="0.25">
      <c r="A322" s="26" t="s">
        <v>267</v>
      </c>
      <c r="B322" s="25" t="s">
        <v>14</v>
      </c>
      <c r="C322" s="364">
        <v>0</v>
      </c>
      <c r="D322" s="364">
        <v>26</v>
      </c>
      <c r="E322" s="364">
        <v>0</v>
      </c>
      <c r="F322" s="364">
        <v>2914</v>
      </c>
      <c r="G322" s="364">
        <v>0</v>
      </c>
      <c r="H322" s="364">
        <v>3</v>
      </c>
      <c r="I322" s="364">
        <v>6956</v>
      </c>
      <c r="J322" s="365">
        <v>9899</v>
      </c>
      <c r="K322" s="366">
        <v>68036.299999999988</v>
      </c>
      <c r="L322" s="366">
        <v>0.1454958602981056</v>
      </c>
      <c r="M322" s="364">
        <v>46</v>
      </c>
      <c r="N322" s="364">
        <v>5</v>
      </c>
      <c r="O322" s="360">
        <v>103308</v>
      </c>
      <c r="P322" s="367">
        <v>-0.90417973438649479</v>
      </c>
      <c r="Q322" s="368" t="s">
        <v>45</v>
      </c>
      <c r="R322" s="369" t="s">
        <v>253</v>
      </c>
      <c r="S322" s="351">
        <v>400</v>
      </c>
    </row>
    <row r="323" spans="1:19" s="351" customFormat="1" x14ac:dyDescent="0.25">
      <c r="A323" s="26"/>
      <c r="B323" s="25"/>
      <c r="C323" s="363"/>
      <c r="D323" s="364"/>
      <c r="E323" s="364"/>
      <c r="F323" s="364"/>
      <c r="G323" s="364"/>
      <c r="H323" s="364"/>
      <c r="I323" s="364"/>
      <c r="J323" s="365"/>
      <c r="K323" s="366"/>
      <c r="L323" s="366"/>
      <c r="M323" s="364"/>
      <c r="N323" s="364"/>
      <c r="O323" s="360"/>
      <c r="P323" s="367"/>
      <c r="Q323" s="368"/>
    </row>
    <row r="324" spans="1:19" s="351" customFormat="1" x14ac:dyDescent="0.25">
      <c r="A324" s="26"/>
      <c r="B324" s="25"/>
      <c r="C324" s="363"/>
      <c r="D324" s="364"/>
      <c r="E324" s="364"/>
      <c r="F324" s="364"/>
      <c r="G324" s="364"/>
      <c r="H324" s="364"/>
      <c r="I324" s="364"/>
      <c r="J324" s="365"/>
      <c r="K324" s="366"/>
      <c r="L324" s="366"/>
      <c r="M324" s="364"/>
      <c r="N324" s="364"/>
      <c r="O324" s="360"/>
      <c r="P324" s="367"/>
      <c r="Q324" s="368"/>
    </row>
    <row r="325" spans="1:19" s="351" customFormat="1" x14ac:dyDescent="0.25">
      <c r="A325" s="26" t="s">
        <v>159</v>
      </c>
      <c r="B325" s="25" t="s">
        <v>14</v>
      </c>
      <c r="C325" s="364">
        <v>0</v>
      </c>
      <c r="D325" s="364">
        <v>26</v>
      </c>
      <c r="E325" s="364">
        <v>0</v>
      </c>
      <c r="F325" s="364">
        <v>2186</v>
      </c>
      <c r="G325" s="364">
        <v>0</v>
      </c>
      <c r="H325" s="364">
        <v>11</v>
      </c>
      <c r="I325" s="364">
        <v>7189</v>
      </c>
      <c r="J325" s="365">
        <v>9412</v>
      </c>
      <c r="K325" s="366">
        <v>67953.3</v>
      </c>
      <c r="L325" s="366">
        <v>0.13850688634694708</v>
      </c>
      <c r="M325" s="364">
        <v>11</v>
      </c>
      <c r="N325" s="364">
        <v>2</v>
      </c>
      <c r="O325" s="360">
        <v>104199</v>
      </c>
      <c r="P325" s="367">
        <v>-0.90967283755122408</v>
      </c>
      <c r="Q325" s="368" t="s">
        <v>45</v>
      </c>
      <c r="R325" s="369" t="s">
        <v>253</v>
      </c>
      <c r="S325" s="351">
        <v>450</v>
      </c>
    </row>
    <row r="326" spans="1:19" s="351" customFormat="1" x14ac:dyDescent="0.25">
      <c r="A326" s="26"/>
      <c r="B326" s="25"/>
      <c r="C326" s="363"/>
      <c r="D326" s="364"/>
      <c r="E326" s="364"/>
      <c r="F326" s="364"/>
      <c r="G326" s="364"/>
      <c r="H326" s="364"/>
      <c r="I326" s="364"/>
      <c r="J326" s="365"/>
      <c r="K326" s="366"/>
      <c r="L326" s="366"/>
      <c r="M326" s="364"/>
      <c r="N326" s="364"/>
      <c r="O326" s="360"/>
      <c r="P326" s="367"/>
      <c r="Q326" s="368"/>
    </row>
    <row r="327" spans="1:19" s="351" customFormat="1" x14ac:dyDescent="0.25">
      <c r="A327" s="26"/>
      <c r="B327" s="25"/>
      <c r="C327" s="363"/>
      <c r="D327" s="364"/>
      <c r="E327" s="364"/>
      <c r="F327" s="364"/>
      <c r="G327" s="364"/>
      <c r="H327" s="364"/>
      <c r="I327" s="364"/>
      <c r="J327" s="365"/>
      <c r="K327" s="366"/>
      <c r="L327" s="366"/>
      <c r="M327" s="364"/>
      <c r="N327" s="364"/>
      <c r="O327" s="360"/>
      <c r="P327" s="367"/>
      <c r="Q327" s="368"/>
    </row>
    <row r="328" spans="1:19" s="351" customFormat="1" x14ac:dyDescent="0.25">
      <c r="A328" s="26" t="s">
        <v>276</v>
      </c>
      <c r="B328" s="25" t="s">
        <v>14</v>
      </c>
      <c r="C328" s="364">
        <v>0</v>
      </c>
      <c r="D328" s="364">
        <v>9</v>
      </c>
      <c r="E328" s="364">
        <v>0</v>
      </c>
      <c r="F328" s="364">
        <v>395</v>
      </c>
      <c r="G328" s="364">
        <v>0</v>
      </c>
      <c r="H328" s="364">
        <v>0</v>
      </c>
      <c r="I328" s="364">
        <v>1018</v>
      </c>
      <c r="J328" s="365">
        <v>1422</v>
      </c>
      <c r="K328" s="366">
        <v>13754.999999999998</v>
      </c>
      <c r="L328" s="366">
        <v>0.10338058887677209</v>
      </c>
      <c r="M328" s="364">
        <v>7</v>
      </c>
      <c r="N328" s="364">
        <v>1</v>
      </c>
      <c r="O328" s="360">
        <v>14163</v>
      </c>
      <c r="P328" s="367">
        <v>-0.89959754289345484</v>
      </c>
      <c r="Q328" s="368" t="s">
        <v>45</v>
      </c>
      <c r="R328" s="369" t="s">
        <v>253</v>
      </c>
      <c r="S328" s="351">
        <v>451</v>
      </c>
    </row>
    <row r="329" spans="1:19" s="351" customFormat="1" x14ac:dyDescent="0.25">
      <c r="A329" s="26"/>
      <c r="B329" s="25"/>
      <c r="C329" s="363"/>
      <c r="D329" s="364"/>
      <c r="E329" s="364"/>
      <c r="F329" s="364"/>
      <c r="G329" s="364"/>
      <c r="H329" s="364"/>
      <c r="I329" s="364"/>
      <c r="J329" s="365"/>
      <c r="K329" s="366"/>
      <c r="L329" s="366"/>
      <c r="M329" s="364"/>
      <c r="N329" s="364"/>
      <c r="O329" s="360"/>
      <c r="P329" s="367"/>
      <c r="Q329" s="368"/>
    </row>
    <row r="330" spans="1:19" s="351" customFormat="1" x14ac:dyDescent="0.25">
      <c r="A330" s="26"/>
      <c r="B330" s="25"/>
      <c r="C330" s="363"/>
      <c r="D330" s="364"/>
      <c r="E330" s="364"/>
      <c r="F330" s="364"/>
      <c r="G330" s="364"/>
      <c r="H330" s="364"/>
      <c r="I330" s="364"/>
      <c r="J330" s="365"/>
      <c r="K330" s="366"/>
      <c r="L330" s="366"/>
      <c r="M330" s="364"/>
      <c r="N330" s="364"/>
      <c r="O330" s="360"/>
      <c r="P330" s="367"/>
      <c r="Q330" s="368"/>
    </row>
    <row r="331" spans="1:19" s="351" customFormat="1" x14ac:dyDescent="0.25">
      <c r="A331" s="26" t="s">
        <v>266</v>
      </c>
      <c r="B331" s="25" t="s">
        <v>14</v>
      </c>
      <c r="C331" s="364">
        <v>0</v>
      </c>
      <c r="D331" s="364">
        <v>2</v>
      </c>
      <c r="E331" s="364">
        <v>0</v>
      </c>
      <c r="F331" s="364">
        <v>468</v>
      </c>
      <c r="G331" s="364">
        <v>0</v>
      </c>
      <c r="H331" s="364">
        <v>0</v>
      </c>
      <c r="I331" s="364">
        <v>630</v>
      </c>
      <c r="J331" s="365">
        <v>1100</v>
      </c>
      <c r="K331" s="366">
        <v>12507.400000000001</v>
      </c>
      <c r="L331" s="366">
        <v>8.7947934822585019E-2</v>
      </c>
      <c r="M331" s="364">
        <v>5</v>
      </c>
      <c r="N331" s="364">
        <v>2</v>
      </c>
      <c r="O331" s="360">
        <v>7110</v>
      </c>
      <c r="P331" s="367">
        <v>-0.84528832630098449</v>
      </c>
      <c r="Q331" s="368" t="s">
        <v>45</v>
      </c>
      <c r="R331" s="369" t="s">
        <v>253</v>
      </c>
      <c r="S331" s="351">
        <v>452</v>
      </c>
    </row>
    <row r="332" spans="1:19" s="351" customFormat="1" x14ac:dyDescent="0.25">
      <c r="A332" s="26"/>
      <c r="B332" s="25"/>
      <c r="C332" s="363"/>
      <c r="D332" s="364"/>
      <c r="E332" s="364"/>
      <c r="F332" s="364"/>
      <c r="G332" s="364"/>
      <c r="H332" s="364"/>
      <c r="I332" s="364"/>
      <c r="J332" s="365"/>
      <c r="K332" s="366"/>
      <c r="L332" s="366"/>
      <c r="M332" s="364"/>
      <c r="N332" s="364"/>
      <c r="O332" s="360"/>
      <c r="P332" s="367"/>
      <c r="Q332" s="368"/>
    </row>
    <row r="333" spans="1:19" s="351" customFormat="1" x14ac:dyDescent="0.25">
      <c r="A333" s="26"/>
      <c r="B333" s="25"/>
      <c r="C333" s="363"/>
      <c r="D333" s="364"/>
      <c r="E333" s="364"/>
      <c r="F333" s="364"/>
      <c r="G333" s="364"/>
      <c r="H333" s="364"/>
      <c r="I333" s="364"/>
      <c r="J333" s="365"/>
      <c r="K333" s="366"/>
      <c r="L333" s="366"/>
      <c r="M333" s="364"/>
      <c r="N333" s="364"/>
      <c r="O333" s="360"/>
      <c r="P333" s="367"/>
      <c r="Q333" s="368"/>
    </row>
    <row r="334" spans="1:19" s="351" customFormat="1" x14ac:dyDescent="0.25">
      <c r="A334" s="26" t="s">
        <v>74</v>
      </c>
      <c r="B334" s="25" t="s">
        <v>14</v>
      </c>
      <c r="C334" s="364">
        <v>0</v>
      </c>
      <c r="D334" s="364">
        <v>13</v>
      </c>
      <c r="E334" s="364">
        <v>0</v>
      </c>
      <c r="F334" s="364">
        <v>4998</v>
      </c>
      <c r="G334" s="364">
        <v>0</v>
      </c>
      <c r="H334" s="364">
        <v>3</v>
      </c>
      <c r="I334" s="364">
        <v>7681</v>
      </c>
      <c r="J334" s="365">
        <v>12695</v>
      </c>
      <c r="K334" s="366">
        <v>38647.4</v>
      </c>
      <c r="L334" s="366">
        <v>0.32848264048810527</v>
      </c>
      <c r="M334" s="364">
        <v>399</v>
      </c>
      <c r="N334" s="364">
        <v>33</v>
      </c>
      <c r="O334" s="360">
        <v>77825</v>
      </c>
      <c r="P334" s="367">
        <v>-0.8368776100224864</v>
      </c>
      <c r="Q334" s="368" t="s">
        <v>45</v>
      </c>
      <c r="R334" s="369" t="s">
        <v>253</v>
      </c>
      <c r="S334" s="351">
        <v>460</v>
      </c>
    </row>
    <row r="335" spans="1:19" s="351" customFormat="1" x14ac:dyDescent="0.25">
      <c r="A335" s="26"/>
      <c r="B335" s="25"/>
      <c r="C335" s="363"/>
      <c r="D335" s="364"/>
      <c r="E335" s="364"/>
      <c r="F335" s="364"/>
      <c r="G335" s="364"/>
      <c r="H335" s="364"/>
      <c r="I335" s="364"/>
      <c r="J335" s="365"/>
      <c r="K335" s="366"/>
      <c r="L335" s="366"/>
      <c r="M335" s="364"/>
      <c r="N335" s="364"/>
      <c r="O335" s="360"/>
      <c r="P335" s="367"/>
      <c r="Q335" s="368"/>
    </row>
    <row r="336" spans="1:19" s="351" customFormat="1" x14ac:dyDescent="0.25">
      <c r="A336" s="26"/>
      <c r="B336" s="25"/>
      <c r="C336" s="363"/>
      <c r="D336" s="364"/>
      <c r="E336" s="364"/>
      <c r="F336" s="364"/>
      <c r="G336" s="364"/>
      <c r="H336" s="364"/>
      <c r="I336" s="364"/>
      <c r="J336" s="365"/>
      <c r="K336" s="366"/>
      <c r="L336" s="366"/>
      <c r="M336" s="364"/>
      <c r="N336" s="364"/>
      <c r="O336" s="360"/>
      <c r="P336" s="367"/>
      <c r="Q336" s="368"/>
    </row>
    <row r="337" spans="1:232" s="351" customFormat="1" x14ac:dyDescent="0.25">
      <c r="A337" s="26" t="s">
        <v>75</v>
      </c>
      <c r="B337" s="25" t="s">
        <v>14</v>
      </c>
      <c r="C337" s="364">
        <v>0</v>
      </c>
      <c r="D337" s="364">
        <v>61</v>
      </c>
      <c r="E337" s="364">
        <v>0</v>
      </c>
      <c r="F337" s="364">
        <v>6357</v>
      </c>
      <c r="G337" s="364">
        <v>0</v>
      </c>
      <c r="H337" s="364">
        <v>8</v>
      </c>
      <c r="I337" s="364">
        <v>19039</v>
      </c>
      <c r="J337" s="365">
        <v>25465</v>
      </c>
      <c r="K337" s="366">
        <v>96620.6</v>
      </c>
      <c r="L337" s="366">
        <v>0.26355663285055153</v>
      </c>
      <c r="M337" s="364">
        <v>357</v>
      </c>
      <c r="N337" s="364">
        <v>13</v>
      </c>
      <c r="O337" s="360">
        <v>216494</v>
      </c>
      <c r="P337" s="367">
        <v>-0.88237549308525876</v>
      </c>
      <c r="Q337" s="368" t="s">
        <v>45</v>
      </c>
      <c r="R337" s="369" t="s">
        <v>253</v>
      </c>
      <c r="S337" s="351">
        <v>480</v>
      </c>
    </row>
    <row r="338" spans="1:232" s="351" customFormat="1" x14ac:dyDescent="0.25">
      <c r="A338" s="26"/>
      <c r="B338" s="25"/>
      <c r="C338" s="363"/>
      <c r="D338" s="364"/>
      <c r="E338" s="364"/>
      <c r="F338" s="364"/>
      <c r="G338" s="364"/>
      <c r="H338" s="364"/>
      <c r="I338" s="364"/>
      <c r="J338" s="365"/>
      <c r="K338" s="366"/>
      <c r="L338" s="366"/>
      <c r="M338" s="364"/>
      <c r="N338" s="364"/>
      <c r="O338" s="360"/>
      <c r="P338" s="367"/>
      <c r="Q338" s="368"/>
    </row>
    <row r="339" spans="1:232" s="380" customFormat="1" x14ac:dyDescent="0.25">
      <c r="A339" s="26">
        <v>514</v>
      </c>
      <c r="B339" s="25" t="s">
        <v>33</v>
      </c>
      <c r="C339" s="363">
        <v>0</v>
      </c>
      <c r="D339" s="364">
        <v>7</v>
      </c>
      <c r="E339" s="364">
        <v>0</v>
      </c>
      <c r="F339" s="364">
        <v>5</v>
      </c>
      <c r="G339" s="364">
        <v>1</v>
      </c>
      <c r="H339" s="364">
        <v>34</v>
      </c>
      <c r="I339" s="364">
        <v>97</v>
      </c>
      <c r="J339" s="365">
        <v>144</v>
      </c>
      <c r="K339" s="366">
        <v>4253.8999999999996</v>
      </c>
      <c r="L339" s="366">
        <v>3.3851289405016576E-2</v>
      </c>
      <c r="M339" s="364">
        <v>2</v>
      </c>
      <c r="N339" s="364">
        <v>1</v>
      </c>
      <c r="O339" s="360">
        <v>1970</v>
      </c>
      <c r="P339" s="367">
        <v>-0.92690355329949237</v>
      </c>
      <c r="Q339" s="368" t="s">
        <v>58</v>
      </c>
      <c r="R339" s="369" t="s">
        <v>253</v>
      </c>
    </row>
    <row r="340" spans="1:232" s="351" customFormat="1" x14ac:dyDescent="0.25">
      <c r="A340" s="26">
        <v>514</v>
      </c>
      <c r="B340" s="25" t="s">
        <v>14</v>
      </c>
      <c r="C340" s="363">
        <v>0</v>
      </c>
      <c r="D340" s="364">
        <v>7</v>
      </c>
      <c r="E340" s="364">
        <v>0</v>
      </c>
      <c r="F340" s="364">
        <v>2</v>
      </c>
      <c r="G340" s="364">
        <v>0</v>
      </c>
      <c r="H340" s="364">
        <v>51</v>
      </c>
      <c r="I340" s="364">
        <v>461</v>
      </c>
      <c r="J340" s="365">
        <v>521</v>
      </c>
      <c r="K340" s="366">
        <v>9603.4</v>
      </c>
      <c r="L340" s="366">
        <v>5.4251619218193561E-2</v>
      </c>
      <c r="M340" s="364">
        <v>19</v>
      </c>
      <c r="N340" s="364">
        <v>0</v>
      </c>
      <c r="O340" s="360">
        <v>4486</v>
      </c>
      <c r="P340" s="367">
        <v>-0.88386090057958089</v>
      </c>
      <c r="Q340" s="368" t="s">
        <v>45</v>
      </c>
      <c r="R340" s="369" t="s">
        <v>253</v>
      </c>
    </row>
    <row r="341" spans="1:232" s="25" customFormat="1" x14ac:dyDescent="0.25">
      <c r="A341" s="26">
        <v>514</v>
      </c>
      <c r="B341" s="25" t="s">
        <v>15</v>
      </c>
      <c r="C341" s="363">
        <v>0</v>
      </c>
      <c r="D341" s="364">
        <v>1</v>
      </c>
      <c r="E341" s="364">
        <v>0</v>
      </c>
      <c r="F341" s="364">
        <v>3</v>
      </c>
      <c r="G341" s="364">
        <v>0</v>
      </c>
      <c r="H341" s="364">
        <v>225</v>
      </c>
      <c r="I341" s="364">
        <v>399</v>
      </c>
      <c r="J341" s="365">
        <v>628</v>
      </c>
      <c r="K341" s="366">
        <v>10750.1</v>
      </c>
      <c r="L341" s="366">
        <v>5.841806122733742E-2</v>
      </c>
      <c r="M341" s="364">
        <v>5</v>
      </c>
      <c r="N341" s="364">
        <v>0</v>
      </c>
      <c r="O341" s="360">
        <v>3121</v>
      </c>
      <c r="P341" s="367">
        <v>-0.79878244152515221</v>
      </c>
      <c r="Q341" s="368" t="s">
        <v>46</v>
      </c>
      <c r="R341" s="369" t="s">
        <v>253</v>
      </c>
      <c r="T341" s="351"/>
      <c r="U341" s="351"/>
      <c r="V341" s="351"/>
      <c r="W341" s="351"/>
      <c r="X341" s="351"/>
      <c r="Y341" s="351"/>
      <c r="Z341" s="351"/>
      <c r="AA341" s="351"/>
      <c r="AB341" s="351"/>
      <c r="AC341" s="351"/>
      <c r="AD341" s="351"/>
      <c r="AE341" s="351"/>
      <c r="AF341" s="351"/>
      <c r="AG341" s="351"/>
      <c r="AH341" s="351"/>
      <c r="AI341" s="351"/>
      <c r="AJ341" s="351"/>
      <c r="AK341" s="351"/>
      <c r="AL341" s="351"/>
      <c r="AM341" s="351"/>
      <c r="AN341" s="351"/>
      <c r="AO341" s="351"/>
      <c r="AP341" s="351"/>
      <c r="AQ341" s="351"/>
      <c r="AR341" s="351"/>
      <c r="AS341" s="351"/>
      <c r="AT341" s="351"/>
      <c r="AU341" s="351"/>
      <c r="AV341" s="351"/>
      <c r="AW341" s="351"/>
      <c r="AX341" s="351"/>
      <c r="AY341" s="351"/>
      <c r="AZ341" s="351"/>
      <c r="BA341" s="351"/>
      <c r="BB341" s="351"/>
      <c r="BC341" s="351"/>
      <c r="BD341" s="351"/>
      <c r="BE341" s="351"/>
      <c r="BF341" s="351"/>
      <c r="BG341" s="351"/>
      <c r="BH341" s="351"/>
      <c r="BI341" s="351"/>
      <c r="BJ341" s="351"/>
      <c r="BK341" s="351"/>
      <c r="BL341" s="351"/>
      <c r="BM341" s="351"/>
      <c r="BN341" s="351"/>
      <c r="BO341" s="351"/>
      <c r="BP341" s="351"/>
      <c r="BQ341" s="351"/>
      <c r="BR341" s="351"/>
      <c r="BS341" s="351"/>
      <c r="BT341" s="351"/>
      <c r="BU341" s="351"/>
      <c r="BV341" s="351"/>
      <c r="BW341" s="351"/>
      <c r="BX341" s="351"/>
      <c r="BY341" s="351"/>
      <c r="BZ341" s="351"/>
      <c r="CA341" s="351"/>
      <c r="CB341" s="351"/>
      <c r="CC341" s="351"/>
      <c r="CD341" s="351"/>
      <c r="CE341" s="351"/>
      <c r="CF341" s="351"/>
      <c r="CG341" s="351"/>
      <c r="CH341" s="351"/>
      <c r="CI341" s="351"/>
      <c r="CJ341" s="351"/>
      <c r="CK341" s="351"/>
      <c r="CL341" s="351"/>
      <c r="CM341" s="351"/>
      <c r="CN341" s="351"/>
      <c r="CO341" s="351"/>
      <c r="CP341" s="351"/>
      <c r="CQ341" s="351"/>
      <c r="CR341" s="351"/>
      <c r="CS341" s="351"/>
      <c r="CT341" s="351"/>
      <c r="CU341" s="351"/>
      <c r="CV341" s="351"/>
      <c r="CW341" s="351"/>
      <c r="CX341" s="351"/>
      <c r="CY341" s="351"/>
      <c r="CZ341" s="351"/>
      <c r="DA341" s="351"/>
      <c r="DB341" s="351"/>
      <c r="DC341" s="351"/>
      <c r="DD341" s="351"/>
      <c r="DE341" s="351"/>
      <c r="DF341" s="351"/>
      <c r="DG341" s="351"/>
      <c r="DH341" s="351"/>
      <c r="DI341" s="351"/>
      <c r="DJ341" s="351"/>
      <c r="DK341" s="351"/>
      <c r="DL341" s="351"/>
      <c r="DM341" s="351"/>
      <c r="DN341" s="351"/>
      <c r="DO341" s="351"/>
      <c r="DP341" s="351"/>
      <c r="DQ341" s="351"/>
      <c r="DR341" s="351"/>
      <c r="DS341" s="351"/>
      <c r="DT341" s="351"/>
      <c r="DU341" s="351"/>
      <c r="DV341" s="351"/>
      <c r="DW341" s="351"/>
      <c r="DX341" s="351"/>
      <c r="DY341" s="351"/>
      <c r="DZ341" s="351"/>
      <c r="EA341" s="351"/>
      <c r="EB341" s="351"/>
      <c r="EC341" s="351"/>
      <c r="ED341" s="351"/>
      <c r="EE341" s="351"/>
      <c r="EF341" s="351"/>
      <c r="EG341" s="351"/>
      <c r="EH341" s="351"/>
      <c r="EI341" s="351"/>
      <c r="EJ341" s="351"/>
      <c r="EK341" s="351"/>
      <c r="EL341" s="351"/>
      <c r="EM341" s="351"/>
      <c r="EN341" s="351"/>
      <c r="EO341" s="351"/>
      <c r="EP341" s="351"/>
      <c r="EQ341" s="351"/>
      <c r="ER341" s="351"/>
      <c r="ES341" s="351"/>
      <c r="ET341" s="351"/>
      <c r="EU341" s="351"/>
      <c r="EV341" s="351"/>
      <c r="EW341" s="351"/>
      <c r="EX341" s="351"/>
      <c r="EY341" s="351"/>
      <c r="EZ341" s="351"/>
      <c r="FA341" s="351"/>
      <c r="FB341" s="351"/>
      <c r="FC341" s="351"/>
      <c r="FD341" s="351"/>
      <c r="FE341" s="351"/>
      <c r="FF341" s="351"/>
      <c r="FG341" s="351"/>
      <c r="FH341" s="351"/>
      <c r="FI341" s="351"/>
      <c r="FJ341" s="351"/>
      <c r="FK341" s="351"/>
      <c r="FL341" s="351"/>
      <c r="FM341" s="351"/>
      <c r="FN341" s="351"/>
      <c r="FO341" s="351"/>
      <c r="FP341" s="351"/>
      <c r="FQ341" s="351"/>
      <c r="FR341" s="351"/>
      <c r="FS341" s="351"/>
      <c r="FT341" s="351"/>
      <c r="FU341" s="351"/>
      <c r="FV341" s="351"/>
      <c r="FW341" s="351"/>
      <c r="FX341" s="351"/>
      <c r="FY341" s="351"/>
      <c r="FZ341" s="351"/>
      <c r="GA341" s="351"/>
      <c r="GB341" s="351"/>
      <c r="GC341" s="351"/>
      <c r="GD341" s="351"/>
      <c r="GE341" s="351"/>
      <c r="GF341" s="351"/>
      <c r="GG341" s="351"/>
      <c r="GH341" s="351"/>
      <c r="GI341" s="351"/>
      <c r="GJ341" s="351"/>
      <c r="GK341" s="351"/>
      <c r="GL341" s="351"/>
      <c r="GM341" s="351"/>
      <c r="GN341" s="351"/>
      <c r="GO341" s="351"/>
      <c r="GP341" s="351"/>
      <c r="GQ341" s="351"/>
      <c r="GR341" s="351"/>
      <c r="GS341" s="351"/>
      <c r="GT341" s="351"/>
      <c r="GU341" s="351"/>
      <c r="GV341" s="351"/>
      <c r="GW341" s="351"/>
      <c r="GX341" s="351"/>
      <c r="GY341" s="351"/>
      <c r="GZ341" s="351"/>
      <c r="HA341" s="351"/>
      <c r="HB341" s="351"/>
      <c r="HC341" s="351"/>
      <c r="HD341" s="351"/>
      <c r="HE341" s="351"/>
      <c r="HF341" s="351"/>
      <c r="HG341" s="351"/>
      <c r="HH341" s="351"/>
      <c r="HI341" s="351"/>
      <c r="HJ341" s="351"/>
      <c r="HK341" s="351"/>
      <c r="HL341" s="351"/>
      <c r="HM341" s="351"/>
      <c r="HN341" s="351"/>
      <c r="HO341" s="351"/>
      <c r="HP341" s="351"/>
      <c r="HQ341" s="351"/>
      <c r="HR341" s="351"/>
      <c r="HS341" s="351"/>
      <c r="HT341" s="351"/>
      <c r="HU341" s="351"/>
      <c r="HV341" s="351"/>
      <c r="HW341" s="351"/>
      <c r="HX341" s="351"/>
    </row>
    <row r="342" spans="1:232" s="351" customFormat="1" x14ac:dyDescent="0.25">
      <c r="A342" s="381"/>
      <c r="B342" s="371" t="s">
        <v>16</v>
      </c>
      <c r="C342" s="372">
        <v>0</v>
      </c>
      <c r="D342" s="373">
        <v>15</v>
      </c>
      <c r="E342" s="373">
        <v>0</v>
      </c>
      <c r="F342" s="373">
        <v>10</v>
      </c>
      <c r="G342" s="373">
        <v>1</v>
      </c>
      <c r="H342" s="373">
        <v>310</v>
      </c>
      <c r="I342" s="373">
        <v>957</v>
      </c>
      <c r="J342" s="378">
        <v>1293</v>
      </c>
      <c r="K342" s="379">
        <v>24607.4</v>
      </c>
      <c r="L342" s="379">
        <v>5.2545169339304434E-2</v>
      </c>
      <c r="M342" s="373">
        <v>26</v>
      </c>
      <c r="N342" s="373">
        <v>1</v>
      </c>
      <c r="O342" s="360">
        <v>9577</v>
      </c>
      <c r="P342" s="367">
        <v>-0.86498903623264067</v>
      </c>
      <c r="Q342" s="368"/>
    </row>
    <row r="343" spans="1:232" s="380" customFormat="1" x14ac:dyDescent="0.25">
      <c r="A343" s="26"/>
      <c r="B343" s="25"/>
      <c r="C343" s="363"/>
      <c r="D343" s="364"/>
      <c r="E343" s="364"/>
      <c r="F343" s="364"/>
      <c r="G343" s="364"/>
      <c r="H343" s="364"/>
      <c r="I343" s="364"/>
      <c r="J343" s="365"/>
      <c r="K343" s="366"/>
      <c r="L343" s="366"/>
      <c r="M343" s="364"/>
      <c r="N343" s="364"/>
      <c r="O343" s="360"/>
      <c r="P343" s="382"/>
      <c r="Q343" s="368"/>
    </row>
    <row r="344" spans="1:232" s="351" customFormat="1" x14ac:dyDescent="0.25">
      <c r="A344" s="26">
        <v>520</v>
      </c>
      <c r="B344" s="25" t="s">
        <v>14</v>
      </c>
      <c r="C344" s="363">
        <v>0</v>
      </c>
      <c r="D344" s="364">
        <v>0</v>
      </c>
      <c r="E344" s="364">
        <v>0</v>
      </c>
      <c r="F344" s="364">
        <v>0</v>
      </c>
      <c r="G344" s="364">
        <v>1</v>
      </c>
      <c r="H344" s="364">
        <v>77</v>
      </c>
      <c r="I344" s="364">
        <v>163</v>
      </c>
      <c r="J344" s="365">
        <v>241</v>
      </c>
      <c r="K344" s="366">
        <v>6211.9000000000005</v>
      </c>
      <c r="L344" s="366">
        <v>3.8796503485246055E-2</v>
      </c>
      <c r="M344" s="364">
        <v>6</v>
      </c>
      <c r="N344" s="364">
        <v>2</v>
      </c>
      <c r="O344" s="360">
        <v>2406</v>
      </c>
      <c r="P344" s="367">
        <v>-0.89983374896093105</v>
      </c>
      <c r="Q344" s="368" t="s">
        <v>45</v>
      </c>
      <c r="R344" s="369" t="s">
        <v>253</v>
      </c>
    </row>
    <row r="345" spans="1:232" s="351" customFormat="1" x14ac:dyDescent="0.25">
      <c r="A345" s="26">
        <v>520</v>
      </c>
      <c r="B345" s="25" t="s">
        <v>18</v>
      </c>
      <c r="C345" s="363">
        <v>0</v>
      </c>
      <c r="D345" s="364">
        <v>0</v>
      </c>
      <c r="E345" s="364">
        <v>0</v>
      </c>
      <c r="F345" s="364">
        <v>11</v>
      </c>
      <c r="G345" s="364">
        <v>0</v>
      </c>
      <c r="H345" s="364">
        <v>11</v>
      </c>
      <c r="I345" s="364">
        <v>275</v>
      </c>
      <c r="J345" s="365">
        <v>297</v>
      </c>
      <c r="K345" s="366">
        <v>5212.8999999999996</v>
      </c>
      <c r="L345" s="366">
        <v>5.6974045157206166E-2</v>
      </c>
      <c r="M345" s="364">
        <v>4</v>
      </c>
      <c r="N345" s="364">
        <v>25</v>
      </c>
      <c r="O345" s="360">
        <v>4342</v>
      </c>
      <c r="P345" s="367">
        <v>-0.93159834177798251</v>
      </c>
      <c r="Q345" s="368" t="s">
        <v>48</v>
      </c>
      <c r="R345" s="369" t="s">
        <v>253</v>
      </c>
    </row>
    <row r="346" spans="1:232" s="351" customFormat="1" x14ac:dyDescent="0.25">
      <c r="A346" s="381"/>
      <c r="B346" s="371" t="s">
        <v>16</v>
      </c>
      <c r="C346" s="372">
        <v>0</v>
      </c>
      <c r="D346" s="373">
        <v>0</v>
      </c>
      <c r="E346" s="373">
        <v>0</v>
      </c>
      <c r="F346" s="373">
        <v>11</v>
      </c>
      <c r="G346" s="373">
        <v>1</v>
      </c>
      <c r="H346" s="373">
        <v>88</v>
      </c>
      <c r="I346" s="373">
        <v>438</v>
      </c>
      <c r="J346" s="378">
        <v>538</v>
      </c>
      <c r="K346" s="379">
        <v>11424.8</v>
      </c>
      <c r="L346" s="379">
        <v>4.7090539878159796E-2</v>
      </c>
      <c r="M346" s="373">
        <v>10</v>
      </c>
      <c r="N346" s="373">
        <v>27</v>
      </c>
      <c r="O346" s="360">
        <v>6748</v>
      </c>
      <c r="P346" s="367">
        <v>-0.92027267338470664</v>
      </c>
      <c r="Q346" s="368"/>
    </row>
    <row r="347" spans="1:232" s="380" customFormat="1" x14ac:dyDescent="0.25">
      <c r="A347" s="26"/>
      <c r="B347" s="25"/>
      <c r="C347" s="363"/>
      <c r="D347" s="364"/>
      <c r="E347" s="364"/>
      <c r="F347" s="364"/>
      <c r="G347" s="364"/>
      <c r="H347" s="364"/>
      <c r="I347" s="364"/>
      <c r="J347" s="365"/>
      <c r="K347" s="366"/>
      <c r="L347" s="366"/>
      <c r="M347" s="364"/>
      <c r="N347" s="364"/>
      <c r="O347" s="360"/>
      <c r="P347" s="367"/>
      <c r="Q347" s="368"/>
    </row>
    <row r="348" spans="1:232" s="351" customFormat="1" x14ac:dyDescent="0.25">
      <c r="A348" s="26">
        <v>521</v>
      </c>
      <c r="B348" s="25" t="s">
        <v>14</v>
      </c>
      <c r="C348" s="363">
        <v>0</v>
      </c>
      <c r="D348" s="364">
        <v>4</v>
      </c>
      <c r="E348" s="364">
        <v>0</v>
      </c>
      <c r="F348" s="364">
        <v>24</v>
      </c>
      <c r="G348" s="364">
        <v>4</v>
      </c>
      <c r="H348" s="364">
        <v>268</v>
      </c>
      <c r="I348" s="364">
        <v>258.38562091503269</v>
      </c>
      <c r="J348" s="365">
        <v>558</v>
      </c>
      <c r="K348" s="366">
        <v>14411.5</v>
      </c>
      <c r="L348" s="366">
        <v>3.8719078513686986E-2</v>
      </c>
      <c r="M348" s="364">
        <v>16</v>
      </c>
      <c r="N348" s="364">
        <v>13</v>
      </c>
      <c r="O348" s="360">
        <v>5678</v>
      </c>
      <c r="P348" s="367">
        <v>-0.9017259598450158</v>
      </c>
      <c r="Q348" s="368" t="s">
        <v>45</v>
      </c>
      <c r="R348" s="369" t="s">
        <v>253</v>
      </c>
    </row>
    <row r="349" spans="1:232" s="351" customFormat="1" x14ac:dyDescent="0.25">
      <c r="A349" s="26">
        <v>521</v>
      </c>
      <c r="B349" s="25" t="s">
        <v>18</v>
      </c>
      <c r="C349" s="363">
        <v>0</v>
      </c>
      <c r="D349" s="364">
        <v>1</v>
      </c>
      <c r="E349" s="364">
        <v>0</v>
      </c>
      <c r="F349" s="364">
        <v>10</v>
      </c>
      <c r="G349" s="364">
        <v>7</v>
      </c>
      <c r="H349" s="364">
        <v>267</v>
      </c>
      <c r="I349" s="364">
        <v>291</v>
      </c>
      <c r="J349" s="365">
        <v>576</v>
      </c>
      <c r="K349" s="366">
        <v>9629.7000000000007</v>
      </c>
      <c r="L349" s="366">
        <v>5.9814947506152835E-2</v>
      </c>
      <c r="M349" s="364">
        <v>16</v>
      </c>
      <c r="N349" s="364">
        <v>8</v>
      </c>
      <c r="O349" s="360">
        <v>6104</v>
      </c>
      <c r="P349" s="367">
        <v>-0.90563564875491487</v>
      </c>
      <c r="Q349" s="368" t="s">
        <v>48</v>
      </c>
      <c r="R349" s="369" t="s">
        <v>253</v>
      </c>
    </row>
    <row r="350" spans="1:232" s="351" customFormat="1" x14ac:dyDescent="0.25">
      <c r="A350" s="381"/>
      <c r="B350" s="371" t="s">
        <v>16</v>
      </c>
      <c r="C350" s="372">
        <v>0</v>
      </c>
      <c r="D350" s="373">
        <v>5</v>
      </c>
      <c r="E350" s="373">
        <v>0</v>
      </c>
      <c r="F350" s="373">
        <v>34</v>
      </c>
      <c r="G350" s="373">
        <v>11</v>
      </c>
      <c r="H350" s="373">
        <v>535</v>
      </c>
      <c r="I350" s="373">
        <v>549.38562091503263</v>
      </c>
      <c r="J350" s="378">
        <v>1134</v>
      </c>
      <c r="K350" s="379">
        <v>24041.200000000001</v>
      </c>
      <c r="L350" s="379">
        <v>4.7169026504500604E-2</v>
      </c>
      <c r="M350" s="373">
        <v>32</v>
      </c>
      <c r="N350" s="373">
        <v>21</v>
      </c>
      <c r="O350" s="360">
        <v>11782</v>
      </c>
      <c r="P350" s="367">
        <v>-0.90375148531658467</v>
      </c>
      <c r="Q350" s="368"/>
    </row>
    <row r="351" spans="1:232" s="380" customFormat="1" x14ac:dyDescent="0.25">
      <c r="A351" s="26"/>
      <c r="B351" s="25"/>
      <c r="C351" s="363"/>
      <c r="D351" s="364"/>
      <c r="E351" s="364"/>
      <c r="F351" s="364"/>
      <c r="G351" s="364"/>
      <c r="H351" s="364"/>
      <c r="I351" s="364"/>
      <c r="J351" s="365"/>
      <c r="K351" s="366"/>
      <c r="L351" s="366"/>
      <c r="M351" s="364"/>
      <c r="N351" s="364"/>
      <c r="O351" s="360"/>
      <c r="P351" s="367"/>
      <c r="Q351" s="368"/>
    </row>
    <row r="352" spans="1:232" s="351" customFormat="1" x14ac:dyDescent="0.25">
      <c r="A352" s="26">
        <v>522</v>
      </c>
      <c r="B352" s="25" t="s">
        <v>14</v>
      </c>
      <c r="C352" s="363">
        <v>0</v>
      </c>
      <c r="D352" s="364">
        <v>6</v>
      </c>
      <c r="E352" s="364">
        <v>0</v>
      </c>
      <c r="F352" s="364">
        <v>67</v>
      </c>
      <c r="G352" s="364">
        <v>3</v>
      </c>
      <c r="H352" s="364">
        <v>282</v>
      </c>
      <c r="I352" s="364">
        <v>561</v>
      </c>
      <c r="J352" s="365">
        <v>919</v>
      </c>
      <c r="K352" s="366">
        <v>21349.100000000002</v>
      </c>
      <c r="L352" s="366">
        <v>4.3046311085713211E-2</v>
      </c>
      <c r="M352" s="364">
        <v>2</v>
      </c>
      <c r="N352" s="364">
        <v>1</v>
      </c>
      <c r="O352" s="360">
        <v>10918</v>
      </c>
      <c r="P352" s="367">
        <v>-0.9158270745557795</v>
      </c>
      <c r="Q352" s="368" t="s">
        <v>45</v>
      </c>
      <c r="R352" s="369" t="s">
        <v>253</v>
      </c>
    </row>
    <row r="353" spans="1:37" s="351" customFormat="1" x14ac:dyDescent="0.25">
      <c r="A353" s="26">
        <v>522</v>
      </c>
      <c r="B353" s="25" t="s">
        <v>18</v>
      </c>
      <c r="C353" s="363">
        <v>0</v>
      </c>
      <c r="D353" s="364">
        <v>2</v>
      </c>
      <c r="E353" s="364">
        <v>0</v>
      </c>
      <c r="F353" s="364">
        <v>12</v>
      </c>
      <c r="G353" s="364">
        <v>8</v>
      </c>
      <c r="H353" s="364">
        <v>279</v>
      </c>
      <c r="I353" s="364">
        <v>321</v>
      </c>
      <c r="J353" s="365">
        <v>622</v>
      </c>
      <c r="K353" s="366">
        <v>13090.8</v>
      </c>
      <c r="L353" s="366">
        <v>4.751428484126257E-2</v>
      </c>
      <c r="M353" s="364">
        <v>5</v>
      </c>
      <c r="N353" s="364">
        <v>2</v>
      </c>
      <c r="O353" s="360">
        <v>7996</v>
      </c>
      <c r="P353" s="367">
        <v>-0.92221110555277641</v>
      </c>
      <c r="Q353" s="368" t="s">
        <v>48</v>
      </c>
      <c r="R353" s="369" t="s">
        <v>253</v>
      </c>
      <c r="S353" s="369"/>
      <c r="T353" s="369"/>
      <c r="U353" s="369"/>
      <c r="V353" s="369"/>
      <c r="W353" s="369"/>
      <c r="X353" s="369"/>
      <c r="Y353" s="369"/>
      <c r="Z353" s="369"/>
      <c r="AA353" s="369"/>
      <c r="AB353" s="369"/>
      <c r="AC353" s="369"/>
      <c r="AD353" s="369"/>
      <c r="AE353" s="369"/>
      <c r="AF353" s="369"/>
      <c r="AG353" s="369"/>
      <c r="AH353" s="369"/>
      <c r="AI353" s="369"/>
      <c r="AJ353" s="369"/>
      <c r="AK353" s="369"/>
    </row>
    <row r="354" spans="1:37" s="351" customFormat="1" x14ac:dyDescent="0.25">
      <c r="A354" s="381"/>
      <c r="B354" s="371" t="s">
        <v>138</v>
      </c>
      <c r="C354" s="372">
        <v>0</v>
      </c>
      <c r="D354" s="373">
        <v>8</v>
      </c>
      <c r="E354" s="373">
        <v>0</v>
      </c>
      <c r="F354" s="373">
        <v>79</v>
      </c>
      <c r="G354" s="373">
        <v>11</v>
      </c>
      <c r="H354" s="373">
        <v>561</v>
      </c>
      <c r="I354" s="373">
        <v>882</v>
      </c>
      <c r="J354" s="378">
        <v>1541</v>
      </c>
      <c r="K354" s="379">
        <v>34439.9</v>
      </c>
      <c r="L354" s="379">
        <v>4.474461307959663E-2</v>
      </c>
      <c r="M354" s="373">
        <v>7</v>
      </c>
      <c r="N354" s="373">
        <v>3</v>
      </c>
      <c r="O354" s="378">
        <v>18914</v>
      </c>
      <c r="P354" s="367">
        <v>-0.91852595960664063</v>
      </c>
      <c r="Q354" s="368"/>
      <c r="R354" s="369"/>
      <c r="S354" s="369"/>
      <c r="T354" s="369"/>
      <c r="U354" s="369"/>
      <c r="V354" s="369"/>
      <c r="W354" s="369"/>
      <c r="X354" s="369"/>
      <c r="Y354" s="369"/>
      <c r="Z354" s="369"/>
      <c r="AA354" s="369"/>
      <c r="AB354" s="369"/>
      <c r="AC354" s="369"/>
      <c r="AD354" s="369"/>
      <c r="AE354" s="369"/>
      <c r="AF354" s="369"/>
      <c r="AG354" s="369"/>
      <c r="AH354" s="369"/>
      <c r="AI354" s="369"/>
      <c r="AJ354" s="369"/>
      <c r="AK354" s="369"/>
    </row>
    <row r="355" spans="1:37" s="351" customFormat="1" x14ac:dyDescent="0.25">
      <c r="A355" s="26"/>
      <c r="B355" s="25"/>
      <c r="C355" s="372"/>
      <c r="D355" s="373"/>
      <c r="E355" s="373"/>
      <c r="F355" s="373"/>
      <c r="G355" s="373"/>
      <c r="H355" s="373"/>
      <c r="I355" s="373"/>
      <c r="J355" s="374"/>
      <c r="K355" s="375"/>
      <c r="L355" s="375"/>
      <c r="M355" s="373"/>
      <c r="N355" s="373"/>
      <c r="O355" s="360"/>
      <c r="P355" s="382"/>
      <c r="Q355" s="368"/>
    </row>
    <row r="356" spans="1:37" s="380" customFormat="1" x14ac:dyDescent="0.25">
      <c r="A356" s="26">
        <v>531</v>
      </c>
      <c r="B356" s="25" t="s">
        <v>25</v>
      </c>
      <c r="C356" s="363">
        <v>0</v>
      </c>
      <c r="D356" s="364">
        <v>1</v>
      </c>
      <c r="E356" s="364">
        <v>0</v>
      </c>
      <c r="F356" s="364">
        <v>8</v>
      </c>
      <c r="G356" s="364">
        <v>0</v>
      </c>
      <c r="H356" s="364">
        <v>621</v>
      </c>
      <c r="I356" s="364">
        <v>335.25177304964541</v>
      </c>
      <c r="J356" s="365">
        <v>966</v>
      </c>
      <c r="K356" s="366">
        <v>11345.300000000001</v>
      </c>
      <c r="L356" s="366">
        <v>8.5145390602275828E-2</v>
      </c>
      <c r="M356" s="364">
        <v>36.251773049645394</v>
      </c>
      <c r="N356" s="364">
        <v>0</v>
      </c>
      <c r="O356" s="360">
        <v>13092</v>
      </c>
      <c r="P356" s="367">
        <v>-0.92621448212648949</v>
      </c>
      <c r="Q356" s="368" t="s">
        <v>54</v>
      </c>
      <c r="R356" s="369" t="s">
        <v>253</v>
      </c>
    </row>
    <row r="357" spans="1:37" s="351" customFormat="1" x14ac:dyDescent="0.25">
      <c r="A357" s="26">
        <v>531</v>
      </c>
      <c r="B357" s="25" t="s">
        <v>19</v>
      </c>
      <c r="C357" s="363">
        <v>0</v>
      </c>
      <c r="D357" s="364">
        <v>6</v>
      </c>
      <c r="E357" s="364">
        <v>0</v>
      </c>
      <c r="F357" s="364">
        <v>21</v>
      </c>
      <c r="G357" s="364">
        <v>1</v>
      </c>
      <c r="H357" s="364">
        <v>578</v>
      </c>
      <c r="I357" s="364">
        <v>280.17730496453902</v>
      </c>
      <c r="J357" s="365">
        <v>886</v>
      </c>
      <c r="K357" s="366">
        <v>14938.300000000001</v>
      </c>
      <c r="L357" s="366">
        <v>5.9310631062436822E-2</v>
      </c>
      <c r="M357" s="364">
        <v>74.177304964539019</v>
      </c>
      <c r="N357" s="364">
        <v>1</v>
      </c>
      <c r="O357" s="360">
        <v>6576</v>
      </c>
      <c r="P357" s="367">
        <v>-0.86526763990267641</v>
      </c>
      <c r="Q357" s="368" t="s">
        <v>49</v>
      </c>
      <c r="R357" s="369" t="s">
        <v>253</v>
      </c>
    </row>
    <row r="358" spans="1:37" s="351" customFormat="1" x14ac:dyDescent="0.25">
      <c r="A358" s="26">
        <v>531</v>
      </c>
      <c r="B358" s="25" t="s">
        <v>14</v>
      </c>
      <c r="C358" s="363">
        <v>0</v>
      </c>
      <c r="D358" s="364">
        <v>7</v>
      </c>
      <c r="E358" s="364">
        <v>0</v>
      </c>
      <c r="F358" s="364">
        <v>15</v>
      </c>
      <c r="G358" s="364">
        <v>10</v>
      </c>
      <c r="H358" s="364">
        <v>930</v>
      </c>
      <c r="I358" s="364">
        <v>557.57092198581563</v>
      </c>
      <c r="J358" s="365">
        <v>1520</v>
      </c>
      <c r="K358" s="366">
        <v>35140.6</v>
      </c>
      <c r="L358" s="366">
        <v>4.3254810674831966E-2</v>
      </c>
      <c r="M358" s="364">
        <v>64</v>
      </c>
      <c r="N358" s="364">
        <v>0</v>
      </c>
      <c r="O358" s="360">
        <v>21294</v>
      </c>
      <c r="P358" s="367">
        <v>-0.92861839015685166</v>
      </c>
      <c r="Q358" s="368" t="s">
        <v>45</v>
      </c>
      <c r="R358" s="369" t="s">
        <v>253</v>
      </c>
    </row>
    <row r="359" spans="1:37" s="351" customFormat="1" x14ac:dyDescent="0.25">
      <c r="A359" s="381"/>
      <c r="B359" s="371" t="s">
        <v>138</v>
      </c>
      <c r="C359" s="372">
        <v>0</v>
      </c>
      <c r="D359" s="373">
        <v>14</v>
      </c>
      <c r="E359" s="373">
        <v>0</v>
      </c>
      <c r="F359" s="373">
        <v>44</v>
      </c>
      <c r="G359" s="373">
        <v>11</v>
      </c>
      <c r="H359" s="373">
        <v>2129</v>
      </c>
      <c r="I359" s="373">
        <v>1173</v>
      </c>
      <c r="J359" s="378">
        <v>3372</v>
      </c>
      <c r="K359" s="379">
        <v>61424.2</v>
      </c>
      <c r="L359" s="379">
        <v>5.4896929874544566E-2</v>
      </c>
      <c r="M359" s="373">
        <v>174.42907801418443</v>
      </c>
      <c r="N359" s="373">
        <v>1</v>
      </c>
      <c r="O359" s="360">
        <v>40962</v>
      </c>
      <c r="P359" s="367">
        <v>-0.917679800790977</v>
      </c>
      <c r="Q359" s="368"/>
      <c r="R359" s="369"/>
      <c r="S359" s="369"/>
      <c r="T359" s="369"/>
      <c r="U359" s="369"/>
      <c r="V359" s="369"/>
      <c r="W359" s="369"/>
      <c r="X359" s="369"/>
      <c r="Y359" s="369"/>
      <c r="Z359" s="369"/>
      <c r="AA359" s="369"/>
      <c r="AB359" s="369"/>
      <c r="AC359" s="369"/>
      <c r="AD359" s="369"/>
      <c r="AE359" s="369"/>
      <c r="AF359" s="369"/>
      <c r="AG359" s="369"/>
      <c r="AH359" s="369"/>
      <c r="AI359" s="369"/>
      <c r="AJ359" s="369"/>
      <c r="AK359" s="369"/>
    </row>
    <row r="360" spans="1:37" s="380" customFormat="1" x14ac:dyDescent="0.25">
      <c r="A360" s="26"/>
      <c r="B360" s="25"/>
      <c r="C360" s="363"/>
      <c r="D360" s="364"/>
      <c r="E360" s="364"/>
      <c r="F360" s="364"/>
      <c r="G360" s="364"/>
      <c r="H360" s="364"/>
      <c r="I360" s="364"/>
      <c r="J360" s="365"/>
      <c r="K360" s="366"/>
      <c r="L360" s="366"/>
      <c r="M360" s="364"/>
      <c r="N360" s="364"/>
      <c r="O360" s="360"/>
      <c r="P360" s="367"/>
      <c r="Q360" s="368"/>
      <c r="R360" s="393"/>
      <c r="S360" s="393"/>
      <c r="T360" s="393"/>
      <c r="U360" s="393"/>
      <c r="V360" s="393"/>
      <c r="W360" s="393"/>
      <c r="X360" s="393"/>
      <c r="Y360" s="393"/>
      <c r="Z360" s="393"/>
      <c r="AA360" s="393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</row>
    <row r="361" spans="1:37" s="351" customFormat="1" x14ac:dyDescent="0.25">
      <c r="A361" s="26">
        <v>533</v>
      </c>
      <c r="B361" s="25" t="s">
        <v>19</v>
      </c>
      <c r="C361" s="363">
        <v>0</v>
      </c>
      <c r="D361" s="364">
        <v>6</v>
      </c>
      <c r="E361" s="364">
        <v>0</v>
      </c>
      <c r="F361" s="364">
        <v>229</v>
      </c>
      <c r="G361" s="364">
        <v>0</v>
      </c>
      <c r="H361" s="364">
        <v>0</v>
      </c>
      <c r="I361" s="364">
        <v>3409</v>
      </c>
      <c r="J361" s="365">
        <v>3644</v>
      </c>
      <c r="K361" s="366">
        <v>40119.800000000003</v>
      </c>
      <c r="L361" s="366">
        <v>9.0827970229163654E-2</v>
      </c>
      <c r="M361" s="364">
        <v>124</v>
      </c>
      <c r="N361" s="364">
        <v>26</v>
      </c>
      <c r="O361" s="360">
        <v>35841</v>
      </c>
      <c r="P361" s="367">
        <v>-0.89832872966714095</v>
      </c>
      <c r="Q361" s="368" t="s">
        <v>49</v>
      </c>
      <c r="R361" s="369" t="s">
        <v>253</v>
      </c>
    </row>
    <row r="362" spans="1:37" s="351" customFormat="1" x14ac:dyDescent="0.25">
      <c r="A362" s="26">
        <v>533</v>
      </c>
      <c r="B362" s="25" t="s">
        <v>14</v>
      </c>
      <c r="C362" s="363">
        <v>0</v>
      </c>
      <c r="D362" s="364">
        <v>5</v>
      </c>
      <c r="E362" s="364">
        <v>0</v>
      </c>
      <c r="F362" s="364">
        <v>54</v>
      </c>
      <c r="G362" s="364">
        <v>0</v>
      </c>
      <c r="H362" s="364">
        <v>10</v>
      </c>
      <c r="I362" s="364">
        <v>8210</v>
      </c>
      <c r="J362" s="365">
        <v>8279</v>
      </c>
      <c r="K362" s="366">
        <v>38478.199999999997</v>
      </c>
      <c r="L362" s="366">
        <v>0.21516079234475627</v>
      </c>
      <c r="M362" s="364">
        <v>281</v>
      </c>
      <c r="N362" s="364">
        <v>32</v>
      </c>
      <c r="O362" s="360">
        <v>33482</v>
      </c>
      <c r="P362" s="367">
        <v>-0.75273281165999639</v>
      </c>
      <c r="Q362" s="368" t="s">
        <v>45</v>
      </c>
      <c r="R362" s="369" t="s">
        <v>253</v>
      </c>
    </row>
    <row r="363" spans="1:37" s="351" customFormat="1" x14ac:dyDescent="0.25">
      <c r="A363" s="381"/>
      <c r="B363" s="371" t="s">
        <v>138</v>
      </c>
      <c r="C363" s="372">
        <v>0</v>
      </c>
      <c r="D363" s="373">
        <v>11</v>
      </c>
      <c r="E363" s="373">
        <v>0</v>
      </c>
      <c r="F363" s="373">
        <v>283</v>
      </c>
      <c r="G363" s="373">
        <v>0</v>
      </c>
      <c r="H363" s="373">
        <v>10</v>
      </c>
      <c r="I363" s="373">
        <v>11619</v>
      </c>
      <c r="J363" s="378">
        <v>11923</v>
      </c>
      <c r="K363" s="379">
        <v>78598</v>
      </c>
      <c r="L363" s="379">
        <v>0.15169597190768214</v>
      </c>
      <c r="M363" s="373">
        <v>405</v>
      </c>
      <c r="N363" s="373">
        <v>58</v>
      </c>
      <c r="O363" s="360">
        <v>69323</v>
      </c>
      <c r="P363" s="367">
        <v>-0.82800802042612121</v>
      </c>
      <c r="Q363" s="368"/>
      <c r="R363" s="369"/>
      <c r="S363" s="369"/>
      <c r="T363" s="369"/>
      <c r="U363" s="369"/>
      <c r="V363" s="369"/>
      <c r="W363" s="369"/>
      <c r="X363" s="369"/>
      <c r="Y363" s="369"/>
      <c r="Z363" s="369"/>
      <c r="AA363" s="369"/>
      <c r="AB363" s="369"/>
      <c r="AC363" s="369"/>
      <c r="AD363" s="369"/>
      <c r="AE363" s="369"/>
      <c r="AF363" s="369"/>
      <c r="AG363" s="369"/>
      <c r="AH363" s="369"/>
      <c r="AI363" s="369"/>
      <c r="AJ363" s="369"/>
      <c r="AK363" s="369"/>
    </row>
    <row r="364" spans="1:37" s="380" customFormat="1" x14ac:dyDescent="0.25">
      <c r="A364" s="26"/>
      <c r="B364" s="25"/>
      <c r="C364" s="363"/>
      <c r="D364" s="364"/>
      <c r="E364" s="364"/>
      <c r="F364" s="364"/>
      <c r="G364" s="364"/>
      <c r="H364" s="364"/>
      <c r="I364" s="364"/>
      <c r="J364" s="365"/>
      <c r="K364" s="366"/>
      <c r="L364" s="366"/>
      <c r="M364" s="364"/>
      <c r="N364" s="364"/>
      <c r="O364" s="360"/>
      <c r="P364" s="367"/>
      <c r="Q364" s="368"/>
      <c r="R364" s="393"/>
      <c r="S364" s="393"/>
      <c r="T364" s="393"/>
      <c r="U364" s="393"/>
      <c r="V364" s="393"/>
      <c r="W364" s="393"/>
      <c r="X364" s="393"/>
      <c r="Y364" s="393"/>
      <c r="Z364" s="393"/>
      <c r="AA364" s="393"/>
      <c r="AB364" s="393"/>
      <c r="AC364" s="393"/>
      <c r="AD364" s="393"/>
      <c r="AE364" s="393"/>
      <c r="AF364" s="393"/>
      <c r="AG364" s="393"/>
      <c r="AH364" s="393"/>
      <c r="AI364" s="393"/>
      <c r="AJ364" s="393"/>
      <c r="AK364" s="393"/>
    </row>
    <row r="365" spans="1:37" s="351" customFormat="1" x14ac:dyDescent="0.25">
      <c r="A365" s="26">
        <v>535</v>
      </c>
      <c r="B365" s="25" t="s">
        <v>19</v>
      </c>
      <c r="C365" s="363">
        <v>0</v>
      </c>
      <c r="D365" s="364">
        <v>1</v>
      </c>
      <c r="E365" s="364">
        <v>0</v>
      </c>
      <c r="F365" s="364">
        <v>25</v>
      </c>
      <c r="G365" s="364">
        <v>0</v>
      </c>
      <c r="H365" s="364">
        <v>9</v>
      </c>
      <c r="I365" s="364">
        <v>2110</v>
      </c>
      <c r="J365" s="365">
        <v>2145</v>
      </c>
      <c r="K365" s="366">
        <v>36608.600000000006</v>
      </c>
      <c r="L365" s="366">
        <v>5.8592789672372053E-2</v>
      </c>
      <c r="M365" s="364">
        <v>44</v>
      </c>
      <c r="N365" s="364">
        <v>3</v>
      </c>
      <c r="O365" s="360">
        <v>27282</v>
      </c>
      <c r="P365" s="367">
        <v>-0.92137673191115022</v>
      </c>
      <c r="Q365" s="368" t="s">
        <v>49</v>
      </c>
      <c r="R365" s="369" t="s">
        <v>253</v>
      </c>
    </row>
    <row r="366" spans="1:37" s="351" customFormat="1" x14ac:dyDescent="0.25">
      <c r="A366" s="26">
        <v>535</v>
      </c>
      <c r="B366" s="25" t="s">
        <v>14</v>
      </c>
      <c r="C366" s="363">
        <v>0</v>
      </c>
      <c r="D366" s="364">
        <v>3</v>
      </c>
      <c r="E366" s="364">
        <v>0</v>
      </c>
      <c r="F366" s="364">
        <v>21</v>
      </c>
      <c r="G366" s="364">
        <v>0</v>
      </c>
      <c r="H366" s="364">
        <v>4</v>
      </c>
      <c r="I366" s="364">
        <v>3749</v>
      </c>
      <c r="J366" s="365">
        <v>3777</v>
      </c>
      <c r="K366" s="366">
        <v>25510.300000000003</v>
      </c>
      <c r="L366" s="366">
        <v>0.14805784330250918</v>
      </c>
      <c r="M366" s="364">
        <v>37</v>
      </c>
      <c r="N366" s="364">
        <v>7</v>
      </c>
      <c r="O366" s="360">
        <v>26105</v>
      </c>
      <c r="P366" s="367">
        <v>-0.85531507374066273</v>
      </c>
      <c r="Q366" s="368" t="s">
        <v>45</v>
      </c>
      <c r="R366" s="369" t="s">
        <v>253</v>
      </c>
    </row>
    <row r="367" spans="1:37" s="351" customFormat="1" x14ac:dyDescent="0.25">
      <c r="A367" s="381"/>
      <c r="B367" s="371" t="s">
        <v>138</v>
      </c>
      <c r="C367" s="372">
        <v>0</v>
      </c>
      <c r="D367" s="373">
        <v>4</v>
      </c>
      <c r="E367" s="373">
        <v>0</v>
      </c>
      <c r="F367" s="373">
        <v>46</v>
      </c>
      <c r="G367" s="373">
        <v>0</v>
      </c>
      <c r="H367" s="373">
        <v>13</v>
      </c>
      <c r="I367" s="373">
        <v>5859</v>
      </c>
      <c r="J367" s="378">
        <v>5922</v>
      </c>
      <c r="K367" s="379">
        <v>62118.900000000009</v>
      </c>
      <c r="L367" s="379">
        <v>9.5333304356645068E-2</v>
      </c>
      <c r="M367" s="373">
        <v>81</v>
      </c>
      <c r="N367" s="373">
        <v>10</v>
      </c>
      <c r="O367" s="360">
        <v>53387</v>
      </c>
      <c r="P367" s="367">
        <v>-0.88907411916758761</v>
      </c>
      <c r="Q367" s="368"/>
    </row>
    <row r="368" spans="1:37" s="351" customFormat="1" x14ac:dyDescent="0.25">
      <c r="A368" s="26"/>
      <c r="B368" s="25"/>
      <c r="C368" s="363"/>
      <c r="D368" s="364"/>
      <c r="E368" s="364"/>
      <c r="F368" s="364"/>
      <c r="G368" s="364"/>
      <c r="H368" s="364"/>
      <c r="I368" s="364"/>
      <c r="J368" s="365"/>
      <c r="K368" s="366"/>
      <c r="L368" s="366"/>
      <c r="M368" s="364"/>
      <c r="N368" s="364"/>
      <c r="O368" s="360"/>
      <c r="P368" s="367"/>
      <c r="Q368" s="368"/>
    </row>
    <row r="369" spans="1:18" s="380" customFormat="1" x14ac:dyDescent="0.25">
      <c r="A369" s="26">
        <v>541</v>
      </c>
      <c r="B369" s="25" t="s">
        <v>22</v>
      </c>
      <c r="C369" s="363">
        <v>0</v>
      </c>
      <c r="D369" s="364">
        <v>1</v>
      </c>
      <c r="E369" s="364">
        <v>0</v>
      </c>
      <c r="F369" s="364">
        <v>28</v>
      </c>
      <c r="G369" s="364">
        <v>12</v>
      </c>
      <c r="H369" s="364">
        <v>350</v>
      </c>
      <c r="I369" s="364">
        <v>126</v>
      </c>
      <c r="J369" s="365">
        <v>517</v>
      </c>
      <c r="K369" s="366">
        <v>8514.4</v>
      </c>
      <c r="L369" s="366">
        <v>6.0720661467631311E-2</v>
      </c>
      <c r="M369" s="364">
        <v>5</v>
      </c>
      <c r="N369" s="364">
        <v>0</v>
      </c>
      <c r="O369" s="360">
        <v>6053</v>
      </c>
      <c r="P369" s="367">
        <v>-0.91458780769866177</v>
      </c>
      <c r="Q369" s="368" t="s">
        <v>51</v>
      </c>
      <c r="R369" s="369" t="s">
        <v>253</v>
      </c>
    </row>
    <row r="370" spans="1:18" s="351" customFormat="1" x14ac:dyDescent="0.25">
      <c r="A370" s="26">
        <v>541</v>
      </c>
      <c r="B370" s="25" t="s">
        <v>19</v>
      </c>
      <c r="C370" s="363">
        <v>0</v>
      </c>
      <c r="D370" s="364">
        <v>7</v>
      </c>
      <c r="E370" s="364">
        <v>0</v>
      </c>
      <c r="F370" s="364">
        <v>35</v>
      </c>
      <c r="G370" s="364">
        <v>15</v>
      </c>
      <c r="H370" s="364">
        <v>504.46306818181819</v>
      </c>
      <c r="I370" s="364">
        <v>401.46306818181819</v>
      </c>
      <c r="J370" s="365">
        <v>962</v>
      </c>
      <c r="K370" s="366">
        <v>11952.300000000001</v>
      </c>
      <c r="L370" s="366">
        <v>8.048660090526509E-2</v>
      </c>
      <c r="M370" s="364">
        <v>17</v>
      </c>
      <c r="N370" s="364">
        <v>5</v>
      </c>
      <c r="O370" s="360">
        <v>6336</v>
      </c>
      <c r="P370" s="367">
        <v>-0.84816919191919193</v>
      </c>
      <c r="Q370" s="368" t="s">
        <v>49</v>
      </c>
      <c r="R370" s="369" t="s">
        <v>253</v>
      </c>
    </row>
    <row r="371" spans="1:18" s="351" customFormat="1" x14ac:dyDescent="0.25">
      <c r="A371" s="26">
        <v>541</v>
      </c>
      <c r="B371" s="25" t="s">
        <v>14</v>
      </c>
      <c r="C371" s="363">
        <v>0</v>
      </c>
      <c r="D371" s="364">
        <v>1</v>
      </c>
      <c r="E371" s="364">
        <v>0</v>
      </c>
      <c r="F371" s="364">
        <v>217.67045454545456</v>
      </c>
      <c r="G371" s="364">
        <v>34</v>
      </c>
      <c r="H371" s="364">
        <v>504.78409090909088</v>
      </c>
      <c r="I371" s="364">
        <v>842.78409090909099</v>
      </c>
      <c r="J371" s="365">
        <v>1599</v>
      </c>
      <c r="K371" s="366">
        <v>24781.200000000001</v>
      </c>
      <c r="L371" s="366">
        <v>6.4524720352525294E-2</v>
      </c>
      <c r="M371" s="364">
        <v>34</v>
      </c>
      <c r="N371" s="364">
        <v>5</v>
      </c>
      <c r="O371" s="360">
        <v>11876</v>
      </c>
      <c r="P371" s="367">
        <v>-0.86535870663523073</v>
      </c>
      <c r="Q371" s="368" t="s">
        <v>45</v>
      </c>
      <c r="R371" s="369" t="s">
        <v>253</v>
      </c>
    </row>
    <row r="372" spans="1:18" s="351" customFormat="1" x14ac:dyDescent="0.25">
      <c r="A372" s="381"/>
      <c r="B372" s="371" t="s">
        <v>138</v>
      </c>
      <c r="C372" s="372">
        <v>0</v>
      </c>
      <c r="D372" s="373">
        <v>9</v>
      </c>
      <c r="E372" s="373">
        <v>0</v>
      </c>
      <c r="F372" s="373">
        <v>280.67045454545456</v>
      </c>
      <c r="G372" s="373">
        <v>61</v>
      </c>
      <c r="H372" s="373">
        <v>1359.247159090909</v>
      </c>
      <c r="I372" s="373">
        <v>1370.2471590909092</v>
      </c>
      <c r="J372" s="378">
        <v>3078</v>
      </c>
      <c r="K372" s="379">
        <v>45247.9</v>
      </c>
      <c r="L372" s="379">
        <v>6.8025256420739963E-2</v>
      </c>
      <c r="M372" s="373">
        <v>56</v>
      </c>
      <c r="N372" s="373">
        <v>10</v>
      </c>
      <c r="O372" s="360">
        <v>24265</v>
      </c>
      <c r="P372" s="367">
        <v>-0.87315062847723057</v>
      </c>
      <c r="Q372" s="368"/>
    </row>
    <row r="373" spans="1:18" s="380" customFormat="1" x14ac:dyDescent="0.25">
      <c r="A373" s="26"/>
      <c r="B373" s="25"/>
      <c r="C373" s="363"/>
      <c r="D373" s="364"/>
      <c r="E373" s="364"/>
      <c r="F373" s="364"/>
      <c r="G373" s="364"/>
      <c r="H373" s="364"/>
      <c r="I373" s="364"/>
      <c r="J373" s="365"/>
      <c r="K373" s="366"/>
      <c r="L373" s="366"/>
      <c r="M373" s="364"/>
      <c r="N373" s="364"/>
      <c r="O373" s="360"/>
      <c r="P373" s="367"/>
      <c r="Q373" s="368"/>
    </row>
    <row r="374" spans="1:18" s="351" customFormat="1" x14ac:dyDescent="0.25">
      <c r="A374" s="26">
        <v>542</v>
      </c>
      <c r="B374" s="25" t="s">
        <v>22</v>
      </c>
      <c r="C374" s="363">
        <v>0</v>
      </c>
      <c r="D374" s="364">
        <v>7</v>
      </c>
      <c r="E374" s="364">
        <v>0</v>
      </c>
      <c r="F374" s="364">
        <v>31</v>
      </c>
      <c r="G374" s="364">
        <v>0</v>
      </c>
      <c r="H374" s="364">
        <v>942</v>
      </c>
      <c r="I374" s="364">
        <v>1039</v>
      </c>
      <c r="J374" s="365">
        <v>2019</v>
      </c>
      <c r="K374" s="366">
        <v>40226.799999999996</v>
      </c>
      <c r="L374" s="366">
        <v>5.0190420316803729E-2</v>
      </c>
      <c r="M374" s="364">
        <v>11</v>
      </c>
      <c r="N374" s="364">
        <v>27</v>
      </c>
      <c r="O374" s="360">
        <v>37165</v>
      </c>
      <c r="P374" s="367">
        <v>-0.94567469393246339</v>
      </c>
      <c r="Q374" s="368" t="s">
        <v>51</v>
      </c>
      <c r="R374" s="369" t="s">
        <v>253</v>
      </c>
    </row>
    <row r="375" spans="1:18" s="351" customFormat="1" x14ac:dyDescent="0.25">
      <c r="A375" s="26">
        <v>542</v>
      </c>
      <c r="B375" s="25" t="s">
        <v>14</v>
      </c>
      <c r="C375" s="363">
        <v>0</v>
      </c>
      <c r="D375" s="364">
        <v>2</v>
      </c>
      <c r="E375" s="364">
        <v>0</v>
      </c>
      <c r="F375" s="364">
        <v>50</v>
      </c>
      <c r="G375" s="364">
        <v>1</v>
      </c>
      <c r="H375" s="364">
        <v>740</v>
      </c>
      <c r="I375" s="364">
        <v>1821</v>
      </c>
      <c r="J375" s="365">
        <v>2614</v>
      </c>
      <c r="K375" s="366">
        <v>54168.200000000004</v>
      </c>
      <c r="L375" s="366">
        <v>4.8257095491450699E-2</v>
      </c>
      <c r="M375" s="364">
        <v>25</v>
      </c>
      <c r="N375" s="364">
        <v>54</v>
      </c>
      <c r="O375" s="360">
        <v>38401</v>
      </c>
      <c r="P375" s="367">
        <v>-0.93192885601937447</v>
      </c>
      <c r="Q375" s="368" t="s">
        <v>45</v>
      </c>
      <c r="R375" s="369" t="s">
        <v>253</v>
      </c>
    </row>
    <row r="376" spans="1:18" s="351" customFormat="1" x14ac:dyDescent="0.25">
      <c r="A376" s="381"/>
      <c r="B376" s="371" t="s">
        <v>138</v>
      </c>
      <c r="C376" s="372">
        <v>0</v>
      </c>
      <c r="D376" s="373">
        <v>9</v>
      </c>
      <c r="E376" s="373">
        <v>0</v>
      </c>
      <c r="F376" s="373">
        <v>81</v>
      </c>
      <c r="G376" s="373">
        <v>1</v>
      </c>
      <c r="H376" s="373">
        <v>1682</v>
      </c>
      <c r="I376" s="373">
        <v>2860</v>
      </c>
      <c r="J376" s="378">
        <v>4633</v>
      </c>
      <c r="K376" s="379">
        <v>94395</v>
      </c>
      <c r="L376" s="379">
        <v>4.9080989459187457E-2</v>
      </c>
      <c r="M376" s="373">
        <v>36</v>
      </c>
      <c r="N376" s="373">
        <v>81</v>
      </c>
      <c r="O376" s="360">
        <v>75566</v>
      </c>
      <c r="P376" s="367">
        <v>-0.93868935764761929</v>
      </c>
      <c r="Q376" s="368"/>
    </row>
    <row r="377" spans="1:18" s="380" customFormat="1" x14ac:dyDescent="0.25">
      <c r="A377" s="26"/>
      <c r="B377" s="25"/>
      <c r="C377" s="363"/>
      <c r="D377" s="364"/>
      <c r="E377" s="364"/>
      <c r="F377" s="364"/>
      <c r="G377" s="364"/>
      <c r="H377" s="364"/>
      <c r="I377" s="364"/>
      <c r="J377" s="365"/>
      <c r="K377" s="366"/>
      <c r="L377" s="366"/>
      <c r="M377" s="364"/>
      <c r="N377" s="364"/>
      <c r="O377" s="360"/>
      <c r="P377" s="367"/>
      <c r="Q377" s="368"/>
    </row>
    <row r="378" spans="1:18" s="351" customFormat="1" x14ac:dyDescent="0.25">
      <c r="A378" s="26">
        <v>562</v>
      </c>
      <c r="B378" s="25" t="s">
        <v>27</v>
      </c>
      <c r="C378" s="363">
        <v>0</v>
      </c>
      <c r="D378" s="364">
        <v>0</v>
      </c>
      <c r="E378" s="364">
        <v>0</v>
      </c>
      <c r="F378" s="364">
        <v>2</v>
      </c>
      <c r="G378" s="364">
        <v>0</v>
      </c>
      <c r="H378" s="364">
        <v>0</v>
      </c>
      <c r="I378" s="364">
        <v>1797</v>
      </c>
      <c r="J378" s="365">
        <v>1799</v>
      </c>
      <c r="K378" s="366">
        <v>606.1</v>
      </c>
      <c r="L378" s="366">
        <v>2.9681570697904633</v>
      </c>
      <c r="M378" s="364">
        <v>1</v>
      </c>
      <c r="N378" s="364">
        <v>0</v>
      </c>
      <c r="O378" s="360">
        <v>16603</v>
      </c>
      <c r="P378" s="367">
        <v>-0.89164608805637535</v>
      </c>
      <c r="Q378" s="368" t="s">
        <v>56</v>
      </c>
      <c r="R378" s="369" t="s">
        <v>253</v>
      </c>
    </row>
    <row r="379" spans="1:18" s="351" customFormat="1" x14ac:dyDescent="0.25">
      <c r="A379" s="26">
        <v>562</v>
      </c>
      <c r="B379" s="25" t="s">
        <v>14</v>
      </c>
      <c r="C379" s="363">
        <v>0</v>
      </c>
      <c r="D379" s="364">
        <v>1</v>
      </c>
      <c r="E379" s="364">
        <v>0</v>
      </c>
      <c r="F379" s="364">
        <v>4</v>
      </c>
      <c r="G379" s="364">
        <v>0</v>
      </c>
      <c r="H379" s="364">
        <v>1</v>
      </c>
      <c r="I379" s="364">
        <v>1960.459546925566</v>
      </c>
      <c r="J379" s="365">
        <v>1966</v>
      </c>
      <c r="K379" s="366">
        <v>30297.899999999998</v>
      </c>
      <c r="L379" s="366">
        <v>6.4888985705279914E-2</v>
      </c>
      <c r="M379" s="364">
        <v>1</v>
      </c>
      <c r="N379" s="364">
        <v>0</v>
      </c>
      <c r="O379" s="360">
        <v>17841</v>
      </c>
      <c r="P379" s="367">
        <v>-0.88980438316237875</v>
      </c>
      <c r="Q379" s="368" t="s">
        <v>45</v>
      </c>
      <c r="R379" s="369" t="s">
        <v>253</v>
      </c>
    </row>
    <row r="380" spans="1:18" s="351" customFormat="1" x14ac:dyDescent="0.25">
      <c r="A380" s="381"/>
      <c r="B380" s="371" t="s">
        <v>138</v>
      </c>
      <c r="C380" s="372">
        <v>0</v>
      </c>
      <c r="D380" s="373">
        <v>1</v>
      </c>
      <c r="E380" s="373">
        <v>0</v>
      </c>
      <c r="F380" s="373">
        <v>6</v>
      </c>
      <c r="G380" s="373">
        <v>0</v>
      </c>
      <c r="H380" s="373">
        <v>1</v>
      </c>
      <c r="I380" s="373">
        <v>3757.459546925566</v>
      </c>
      <c r="J380" s="378">
        <v>3765</v>
      </c>
      <c r="K380" s="379">
        <v>30903.999999999996</v>
      </c>
      <c r="L380" s="379">
        <v>0.12182888946414705</v>
      </c>
      <c r="M380" s="373">
        <v>2</v>
      </c>
      <c r="N380" s="373">
        <v>0</v>
      </c>
      <c r="O380" s="360">
        <v>34444</v>
      </c>
      <c r="P380" s="367">
        <v>-0.89069213796307045</v>
      </c>
      <c r="Q380" s="368"/>
    </row>
    <row r="381" spans="1:18" s="351" customFormat="1" x14ac:dyDescent="0.25">
      <c r="A381" s="26"/>
      <c r="B381" s="25"/>
      <c r="C381" s="363"/>
      <c r="D381" s="364"/>
      <c r="E381" s="364"/>
      <c r="F381" s="364"/>
      <c r="G381" s="364"/>
      <c r="H381" s="364"/>
      <c r="I381" s="364"/>
      <c r="J381" s="365"/>
      <c r="K381" s="366"/>
      <c r="L381" s="366"/>
      <c r="M381" s="364"/>
      <c r="N381" s="364"/>
      <c r="O381" s="360"/>
      <c r="P381" s="367"/>
      <c r="Q381" s="368"/>
    </row>
    <row r="382" spans="1:18" s="380" customFormat="1" x14ac:dyDescent="0.25">
      <c r="A382" s="26">
        <v>563</v>
      </c>
      <c r="B382" s="25" t="s">
        <v>26</v>
      </c>
      <c r="C382" s="363">
        <v>0</v>
      </c>
      <c r="D382" s="364">
        <v>18</v>
      </c>
      <c r="E382" s="364">
        <v>0</v>
      </c>
      <c r="F382" s="364">
        <v>1</v>
      </c>
      <c r="G382" s="364">
        <v>0</v>
      </c>
      <c r="H382" s="364">
        <v>0</v>
      </c>
      <c r="I382" s="364">
        <v>2295.4903474903467</v>
      </c>
      <c r="J382" s="365">
        <v>2314</v>
      </c>
      <c r="K382" s="366">
        <v>9647</v>
      </c>
      <c r="L382" s="366">
        <v>0.23986731626412355</v>
      </c>
      <c r="M382" s="364">
        <v>1</v>
      </c>
      <c r="N382" s="364">
        <v>0</v>
      </c>
      <c r="O382" s="360">
        <v>9512</v>
      </c>
      <c r="P382" s="367">
        <v>-0.75672834314550042</v>
      </c>
      <c r="Q382" s="368" t="s">
        <v>55</v>
      </c>
      <c r="R382" s="369" t="s">
        <v>253</v>
      </c>
    </row>
    <row r="383" spans="1:18" s="351" customFormat="1" x14ac:dyDescent="0.25">
      <c r="A383" s="26">
        <v>563</v>
      </c>
      <c r="B383" s="25" t="s">
        <v>106</v>
      </c>
      <c r="C383" s="363">
        <v>0</v>
      </c>
      <c r="D383" s="364">
        <v>1</v>
      </c>
      <c r="E383" s="364">
        <v>0</v>
      </c>
      <c r="F383" s="364">
        <v>0</v>
      </c>
      <c r="G383" s="364">
        <v>0</v>
      </c>
      <c r="H383" s="364">
        <v>0</v>
      </c>
      <c r="I383" s="364">
        <v>734.62548262548262</v>
      </c>
      <c r="J383" s="365">
        <v>736</v>
      </c>
      <c r="K383" s="366">
        <v>2163.3000000000002</v>
      </c>
      <c r="L383" s="366">
        <v>0.34022095872047331</v>
      </c>
      <c r="M383" s="364">
        <v>0</v>
      </c>
      <c r="N383" s="364">
        <v>2</v>
      </c>
      <c r="O383" s="360">
        <v>5820</v>
      </c>
      <c r="P383" s="367">
        <v>-0.87353951890034365</v>
      </c>
      <c r="Q383" s="368" t="s">
        <v>146</v>
      </c>
      <c r="R383" s="369" t="s">
        <v>253</v>
      </c>
    </row>
    <row r="384" spans="1:18" s="351" customFormat="1" x14ac:dyDescent="0.25">
      <c r="A384" s="26">
        <v>563</v>
      </c>
      <c r="B384" s="25" t="s">
        <v>14</v>
      </c>
      <c r="C384" s="363">
        <v>0</v>
      </c>
      <c r="D384" s="364">
        <v>1</v>
      </c>
      <c r="E384" s="364">
        <v>0</v>
      </c>
      <c r="F384" s="364">
        <v>17</v>
      </c>
      <c r="G384" s="364">
        <v>0</v>
      </c>
      <c r="H384" s="364">
        <v>2</v>
      </c>
      <c r="I384" s="364">
        <v>2143.8841698841698</v>
      </c>
      <c r="J384" s="365">
        <v>2164</v>
      </c>
      <c r="K384" s="366">
        <v>32134.399999999998</v>
      </c>
      <c r="L384" s="366">
        <v>6.7342162915753845E-2</v>
      </c>
      <c r="M384" s="364">
        <v>10</v>
      </c>
      <c r="N384" s="364">
        <v>2</v>
      </c>
      <c r="O384" s="360">
        <v>13631</v>
      </c>
      <c r="P384" s="367">
        <v>-0.84124422272760624</v>
      </c>
      <c r="Q384" s="368" t="s">
        <v>45</v>
      </c>
      <c r="R384" s="369" t="s">
        <v>253</v>
      </c>
    </row>
    <row r="385" spans="1:18" s="351" customFormat="1" x14ac:dyDescent="0.25">
      <c r="A385" s="381"/>
      <c r="B385" s="371" t="s">
        <v>138</v>
      </c>
      <c r="C385" s="372">
        <v>0</v>
      </c>
      <c r="D385" s="373">
        <v>20</v>
      </c>
      <c r="E385" s="373">
        <v>0</v>
      </c>
      <c r="F385" s="373">
        <v>18</v>
      </c>
      <c r="G385" s="373">
        <v>0</v>
      </c>
      <c r="H385" s="373">
        <v>2</v>
      </c>
      <c r="I385" s="373">
        <v>5173.9999999999991</v>
      </c>
      <c r="J385" s="378">
        <v>5214</v>
      </c>
      <c r="K385" s="379">
        <v>43944.7</v>
      </c>
      <c r="L385" s="379">
        <v>0.11864912037173994</v>
      </c>
      <c r="M385" s="373">
        <v>11</v>
      </c>
      <c r="N385" s="373">
        <v>4</v>
      </c>
      <c r="O385" s="360">
        <v>28963</v>
      </c>
      <c r="P385" s="367">
        <v>-0.81997721230535514</v>
      </c>
      <c r="Q385" s="368"/>
    </row>
    <row r="386" spans="1:18" s="351" customFormat="1" x14ac:dyDescent="0.25">
      <c r="A386" s="26"/>
      <c r="B386" s="25"/>
      <c r="C386" s="363"/>
      <c r="D386" s="364"/>
      <c r="E386" s="364"/>
      <c r="F386" s="364"/>
      <c r="G386" s="364"/>
      <c r="H386" s="364"/>
      <c r="I386" s="364"/>
      <c r="J386" s="365"/>
      <c r="K386" s="366"/>
      <c r="L386" s="366"/>
      <c r="M386" s="364"/>
      <c r="N386" s="364"/>
      <c r="O386" s="360"/>
      <c r="P386" s="367"/>
      <c r="Q386" s="368"/>
    </row>
    <row r="387" spans="1:18" s="380" customFormat="1" x14ac:dyDescent="0.25">
      <c r="A387" s="26">
        <v>571</v>
      </c>
      <c r="B387" s="25" t="s">
        <v>103</v>
      </c>
      <c r="C387" s="363">
        <v>0</v>
      </c>
      <c r="D387" s="364">
        <v>1</v>
      </c>
      <c r="E387" s="364">
        <v>0</v>
      </c>
      <c r="F387" s="364">
        <v>0</v>
      </c>
      <c r="G387" s="364">
        <v>0</v>
      </c>
      <c r="H387" s="364">
        <v>0</v>
      </c>
      <c r="I387" s="364">
        <v>838.41849529780563</v>
      </c>
      <c r="J387" s="365">
        <v>839</v>
      </c>
      <c r="K387" s="366">
        <v>7489.7</v>
      </c>
      <c r="L387" s="366">
        <v>0.11202050816454598</v>
      </c>
      <c r="M387" s="364">
        <v>11</v>
      </c>
      <c r="N387" s="364">
        <v>3</v>
      </c>
      <c r="O387" s="360">
        <v>3223</v>
      </c>
      <c r="P387" s="367">
        <v>-0.73968352466645981</v>
      </c>
      <c r="Q387" s="368" t="s">
        <v>147</v>
      </c>
      <c r="R387" s="369" t="s">
        <v>253</v>
      </c>
    </row>
    <row r="388" spans="1:18" s="351" customFormat="1" x14ac:dyDescent="0.25">
      <c r="A388" s="26">
        <v>571</v>
      </c>
      <c r="B388" s="25" t="s">
        <v>14</v>
      </c>
      <c r="C388" s="363">
        <v>0</v>
      </c>
      <c r="D388" s="364">
        <v>2</v>
      </c>
      <c r="E388" s="364">
        <v>0</v>
      </c>
      <c r="F388" s="364">
        <v>3</v>
      </c>
      <c r="G388" s="364">
        <v>0</v>
      </c>
      <c r="H388" s="364">
        <v>0</v>
      </c>
      <c r="I388" s="364">
        <v>2002.7210031347959</v>
      </c>
      <c r="J388" s="365">
        <v>2008</v>
      </c>
      <c r="K388" s="366">
        <v>33377.300000000003</v>
      </c>
      <c r="L388" s="366">
        <v>6.0160648105149303E-2</v>
      </c>
      <c r="M388" s="364">
        <v>8</v>
      </c>
      <c r="N388" s="364">
        <v>1</v>
      </c>
      <c r="O388" s="360">
        <v>10317</v>
      </c>
      <c r="P388" s="367">
        <v>-0.80536977803625087</v>
      </c>
      <c r="Q388" s="368" t="s">
        <v>45</v>
      </c>
      <c r="R388" s="369" t="s">
        <v>253</v>
      </c>
    </row>
    <row r="389" spans="1:18" s="351" customFormat="1" x14ac:dyDescent="0.25">
      <c r="A389" s="26">
        <v>571</v>
      </c>
      <c r="B389" s="25" t="s">
        <v>78</v>
      </c>
      <c r="C389" s="363">
        <v>0</v>
      </c>
      <c r="D389" s="364">
        <v>0</v>
      </c>
      <c r="E389" s="364">
        <v>0</v>
      </c>
      <c r="F389" s="364">
        <v>2</v>
      </c>
      <c r="G389" s="364">
        <v>0</v>
      </c>
      <c r="H389" s="364">
        <v>0</v>
      </c>
      <c r="I389" s="364">
        <v>2951.8605015673979</v>
      </c>
      <c r="J389" s="365">
        <v>2954</v>
      </c>
      <c r="K389" s="366">
        <v>5652.9000000000005</v>
      </c>
      <c r="L389" s="366">
        <v>0.52256363990164334</v>
      </c>
      <c r="M389" s="364">
        <v>22</v>
      </c>
      <c r="N389" s="364">
        <v>2</v>
      </c>
      <c r="O389" s="360">
        <v>11175</v>
      </c>
      <c r="P389" s="367">
        <v>-0.73565995525727068</v>
      </c>
      <c r="Q389" s="368" t="s">
        <v>148</v>
      </c>
      <c r="R389" s="369" t="s">
        <v>253</v>
      </c>
    </row>
    <row r="390" spans="1:18" s="351" customFormat="1" x14ac:dyDescent="0.25">
      <c r="A390" s="381"/>
      <c r="B390" s="371" t="s">
        <v>138</v>
      </c>
      <c r="C390" s="372">
        <v>0</v>
      </c>
      <c r="D390" s="373">
        <v>3</v>
      </c>
      <c r="E390" s="373">
        <v>0</v>
      </c>
      <c r="F390" s="373">
        <v>5</v>
      </c>
      <c r="G390" s="373">
        <v>0</v>
      </c>
      <c r="H390" s="373">
        <v>0</v>
      </c>
      <c r="I390" s="373">
        <v>5793</v>
      </c>
      <c r="J390" s="378">
        <v>5801</v>
      </c>
      <c r="K390" s="379">
        <v>46519.9</v>
      </c>
      <c r="L390" s="379">
        <v>0.12469932222554218</v>
      </c>
      <c r="M390" s="373">
        <v>41</v>
      </c>
      <c r="N390" s="373">
        <v>6</v>
      </c>
      <c r="O390" s="360">
        <v>24715</v>
      </c>
      <c r="P390" s="367">
        <v>-0.76528424033987452</v>
      </c>
      <c r="Q390" s="368"/>
    </row>
    <row r="391" spans="1:18" s="380" customFormat="1" x14ac:dyDescent="0.25">
      <c r="A391" s="26"/>
      <c r="B391" s="25"/>
      <c r="C391" s="363"/>
      <c r="D391" s="364"/>
      <c r="E391" s="364"/>
      <c r="F391" s="364"/>
      <c r="G391" s="364"/>
      <c r="H391" s="364"/>
      <c r="I391" s="364"/>
      <c r="J391" s="365"/>
      <c r="K391" s="366"/>
      <c r="L391" s="366"/>
      <c r="M391" s="364"/>
      <c r="N391" s="364"/>
      <c r="O391" s="360"/>
      <c r="P391" s="367"/>
      <c r="Q391" s="368"/>
    </row>
    <row r="392" spans="1:18" s="351" customFormat="1" x14ac:dyDescent="0.25">
      <c r="A392" s="26">
        <v>573</v>
      </c>
      <c r="B392" s="25" t="s">
        <v>17</v>
      </c>
      <c r="C392" s="363">
        <v>0</v>
      </c>
      <c r="D392" s="364">
        <v>1</v>
      </c>
      <c r="E392" s="364">
        <v>0</v>
      </c>
      <c r="F392" s="364">
        <v>1</v>
      </c>
      <c r="G392" s="364">
        <v>0</v>
      </c>
      <c r="H392" s="364">
        <v>6</v>
      </c>
      <c r="I392" s="364">
        <v>1317</v>
      </c>
      <c r="J392" s="365">
        <v>1325</v>
      </c>
      <c r="K392" s="366">
        <v>21079.299999999996</v>
      </c>
      <c r="L392" s="366">
        <v>6.2857874787113438E-2</v>
      </c>
      <c r="M392" s="364">
        <v>2</v>
      </c>
      <c r="N392" s="364">
        <v>3</v>
      </c>
      <c r="O392" s="360">
        <v>10994</v>
      </c>
      <c r="P392" s="367">
        <v>-0.87947971620884124</v>
      </c>
      <c r="Q392" s="368" t="s">
        <v>47</v>
      </c>
      <c r="R392" s="369" t="s">
        <v>253</v>
      </c>
    </row>
    <row r="393" spans="1:18" s="351" customFormat="1" x14ac:dyDescent="0.25">
      <c r="A393" s="26">
        <v>573</v>
      </c>
      <c r="B393" s="25" t="s">
        <v>14</v>
      </c>
      <c r="C393" s="363">
        <v>0</v>
      </c>
      <c r="D393" s="364">
        <v>0</v>
      </c>
      <c r="E393" s="364">
        <v>0</v>
      </c>
      <c r="F393" s="364">
        <v>0</v>
      </c>
      <c r="G393" s="364">
        <v>0</v>
      </c>
      <c r="H393" s="364">
        <v>5</v>
      </c>
      <c r="I393" s="364">
        <v>1040</v>
      </c>
      <c r="J393" s="365">
        <v>1045</v>
      </c>
      <c r="K393" s="366">
        <v>34397.5</v>
      </c>
      <c r="L393" s="366">
        <v>3.0380114833926886E-2</v>
      </c>
      <c r="M393" s="364">
        <v>3</v>
      </c>
      <c r="N393" s="364">
        <v>1</v>
      </c>
      <c r="O393" s="360">
        <v>12134</v>
      </c>
      <c r="P393" s="367">
        <v>-0.91387835833195974</v>
      </c>
      <c r="Q393" s="368" t="s">
        <v>45</v>
      </c>
      <c r="R393" s="369" t="s">
        <v>253</v>
      </c>
    </row>
    <row r="394" spans="1:18" s="351" customFormat="1" x14ac:dyDescent="0.25">
      <c r="A394" s="381"/>
      <c r="B394" s="371" t="s">
        <v>138</v>
      </c>
      <c r="C394" s="372">
        <v>0</v>
      </c>
      <c r="D394" s="373">
        <v>1</v>
      </c>
      <c r="E394" s="373">
        <v>0</v>
      </c>
      <c r="F394" s="373">
        <v>1</v>
      </c>
      <c r="G394" s="373">
        <v>0</v>
      </c>
      <c r="H394" s="373">
        <v>11</v>
      </c>
      <c r="I394" s="373">
        <v>2357</v>
      </c>
      <c r="J394" s="378">
        <v>2370</v>
      </c>
      <c r="K394" s="379">
        <v>55476.799999999996</v>
      </c>
      <c r="L394" s="379">
        <v>4.2720560666801258E-2</v>
      </c>
      <c r="M394" s="373">
        <v>5</v>
      </c>
      <c r="N394" s="373">
        <v>4</v>
      </c>
      <c r="O394" s="360">
        <v>23128</v>
      </c>
      <c r="P394" s="367">
        <v>-0.89752680733310275</v>
      </c>
      <c r="Q394" s="368"/>
    </row>
    <row r="395" spans="1:18" s="380" customFormat="1" x14ac:dyDescent="0.25">
      <c r="A395" s="26"/>
      <c r="B395" s="25"/>
      <c r="C395" s="363"/>
      <c r="D395" s="364"/>
      <c r="E395" s="364"/>
      <c r="F395" s="364"/>
      <c r="G395" s="364"/>
      <c r="H395" s="364"/>
      <c r="I395" s="364"/>
      <c r="J395" s="365"/>
      <c r="K395" s="366"/>
      <c r="L395" s="366"/>
      <c r="M395" s="364"/>
      <c r="N395" s="364"/>
      <c r="O395" s="360"/>
      <c r="P395" s="367"/>
      <c r="Q395" s="368"/>
    </row>
    <row r="396" spans="1:18" s="351" customFormat="1" x14ac:dyDescent="0.25">
      <c r="A396" s="26">
        <v>575</v>
      </c>
      <c r="B396" s="25" t="s">
        <v>17</v>
      </c>
      <c r="C396" s="363">
        <v>0</v>
      </c>
      <c r="D396" s="364">
        <v>8</v>
      </c>
      <c r="E396" s="364">
        <v>0</v>
      </c>
      <c r="F396" s="364">
        <v>2</v>
      </c>
      <c r="G396" s="364">
        <v>0</v>
      </c>
      <c r="H396" s="364">
        <v>10</v>
      </c>
      <c r="I396" s="364">
        <v>1706</v>
      </c>
      <c r="J396" s="365">
        <v>1726</v>
      </c>
      <c r="K396" s="366">
        <v>8721</v>
      </c>
      <c r="L396" s="366">
        <v>0.19791308336199978</v>
      </c>
      <c r="M396" s="364">
        <v>4</v>
      </c>
      <c r="N396" s="364">
        <v>0</v>
      </c>
      <c r="O396" s="360">
        <v>10629</v>
      </c>
      <c r="P396" s="367">
        <v>-0.8376140747012889</v>
      </c>
      <c r="Q396" s="368" t="s">
        <v>47</v>
      </c>
      <c r="R396" s="369" t="s">
        <v>253</v>
      </c>
    </row>
    <row r="397" spans="1:18" s="351" customFormat="1" x14ac:dyDescent="0.25">
      <c r="A397" s="26">
        <v>575</v>
      </c>
      <c r="B397" s="25" t="s">
        <v>14</v>
      </c>
      <c r="C397" s="363">
        <v>0</v>
      </c>
      <c r="D397" s="364">
        <v>5</v>
      </c>
      <c r="E397" s="364">
        <v>0</v>
      </c>
      <c r="F397" s="364">
        <v>1</v>
      </c>
      <c r="G397" s="364">
        <v>0</v>
      </c>
      <c r="H397" s="364">
        <v>10</v>
      </c>
      <c r="I397" s="364">
        <v>987</v>
      </c>
      <c r="J397" s="365">
        <v>1003</v>
      </c>
      <c r="K397" s="366">
        <v>30982.2</v>
      </c>
      <c r="L397" s="366">
        <v>3.2373427322785343E-2</v>
      </c>
      <c r="M397" s="364">
        <v>1</v>
      </c>
      <c r="N397" s="364">
        <v>0</v>
      </c>
      <c r="O397" s="360">
        <v>4988</v>
      </c>
      <c r="P397" s="367">
        <v>-0.7989174017642342</v>
      </c>
      <c r="Q397" s="368" t="s">
        <v>45</v>
      </c>
      <c r="R397" s="369" t="s">
        <v>253</v>
      </c>
    </row>
    <row r="398" spans="1:18" s="351" customFormat="1" x14ac:dyDescent="0.25">
      <c r="A398" s="381"/>
      <c r="B398" s="371" t="s">
        <v>138</v>
      </c>
      <c r="C398" s="372">
        <v>0</v>
      </c>
      <c r="D398" s="373">
        <v>13</v>
      </c>
      <c r="E398" s="373">
        <v>0</v>
      </c>
      <c r="F398" s="373">
        <v>3</v>
      </c>
      <c r="G398" s="373">
        <v>0</v>
      </c>
      <c r="H398" s="373">
        <v>20</v>
      </c>
      <c r="I398" s="373">
        <v>2693</v>
      </c>
      <c r="J398" s="378">
        <v>2729</v>
      </c>
      <c r="K398" s="379">
        <v>39703.199999999997</v>
      </c>
      <c r="L398" s="379">
        <v>6.8735013802413911E-2</v>
      </c>
      <c r="M398" s="373">
        <v>5</v>
      </c>
      <c r="N398" s="373">
        <v>0</v>
      </c>
      <c r="O398" s="360">
        <v>15617</v>
      </c>
      <c r="P398" s="367">
        <v>-0.82525453031952356</v>
      </c>
      <c r="Q398" s="368"/>
    </row>
    <row r="399" spans="1:18" s="351" customFormat="1" x14ac:dyDescent="0.25">
      <c r="A399" s="26"/>
      <c r="B399" s="25"/>
      <c r="C399" s="363"/>
      <c r="D399" s="364"/>
      <c r="E399" s="364"/>
      <c r="F399" s="364"/>
      <c r="G399" s="364"/>
      <c r="H399" s="364"/>
      <c r="I399" s="364"/>
      <c r="J399" s="365"/>
      <c r="K399" s="366"/>
      <c r="L399" s="366"/>
      <c r="M399" s="364"/>
      <c r="N399" s="364"/>
      <c r="O399" s="420"/>
      <c r="P399" s="367"/>
      <c r="Q399" s="368"/>
    </row>
    <row r="400" spans="1:18" s="351" customFormat="1" x14ac:dyDescent="0.25">
      <c r="A400" s="396" t="s">
        <v>34</v>
      </c>
      <c r="B400" s="396"/>
      <c r="C400" s="418">
        <v>0</v>
      </c>
      <c r="D400" s="419">
        <v>250</v>
      </c>
      <c r="E400" s="419">
        <v>0</v>
      </c>
      <c r="F400" s="419">
        <v>18219.670454545456</v>
      </c>
      <c r="G400" s="419">
        <v>97</v>
      </c>
      <c r="H400" s="419">
        <v>6746.247159090909</v>
      </c>
      <c r="I400" s="419">
        <v>87995.092326931524</v>
      </c>
      <c r="J400" s="420">
        <v>113306</v>
      </c>
      <c r="K400" s="423">
        <v>950365.9</v>
      </c>
      <c r="L400" s="423">
        <v>0.11922355379122924</v>
      </c>
      <c r="M400" s="419">
        <v>1716.4290780141844</v>
      </c>
      <c r="N400" s="419">
        <v>282</v>
      </c>
      <c r="O400" s="420">
        <v>960490</v>
      </c>
      <c r="P400" s="367">
        <v>-0.8820331289237785</v>
      </c>
      <c r="Q400" s="368"/>
    </row>
    <row r="401" spans="1:18" s="351" customFormat="1" ht="13.8" thickBot="1" x14ac:dyDescent="0.3">
      <c r="A401" s="264"/>
      <c r="B401" s="396"/>
      <c r="C401" s="418"/>
      <c r="D401" s="419"/>
      <c r="E401" s="419"/>
      <c r="F401" s="419"/>
      <c r="G401" s="419"/>
      <c r="H401" s="419"/>
      <c r="I401" s="419"/>
      <c r="J401" s="420"/>
      <c r="K401" s="424"/>
      <c r="L401" s="424"/>
      <c r="M401" s="419"/>
      <c r="N401" s="419"/>
      <c r="O401" s="420"/>
      <c r="P401" s="367"/>
      <c r="Q401" s="368"/>
    </row>
    <row r="402" spans="1:18" s="351" customFormat="1" ht="13.8" thickTop="1" x14ac:dyDescent="0.25">
      <c r="A402" s="425" t="s">
        <v>35</v>
      </c>
      <c r="B402" s="425"/>
      <c r="C402" s="426">
        <v>199792</v>
      </c>
      <c r="D402" s="427">
        <v>250</v>
      </c>
      <c r="E402" s="427">
        <v>217586</v>
      </c>
      <c r="F402" s="427">
        <v>2922387.6704545454</v>
      </c>
      <c r="G402" s="427">
        <v>2724459</v>
      </c>
      <c r="H402" s="427">
        <v>112223.24715909091</v>
      </c>
      <c r="I402" s="427">
        <v>15047220.892326932</v>
      </c>
      <c r="J402" s="428">
        <v>21314089</v>
      </c>
      <c r="K402" s="429">
        <v>28789913</v>
      </c>
      <c r="L402" s="429">
        <v>0.74033183080476828</v>
      </c>
      <c r="M402" s="427">
        <v>651630.42907801422</v>
      </c>
      <c r="N402" s="427">
        <v>164859</v>
      </c>
      <c r="O402" s="428">
        <v>42695848</v>
      </c>
      <c r="P402" s="430">
        <v>-0.50079246581541137</v>
      </c>
      <c r="Q402" s="368"/>
    </row>
    <row r="403" spans="1:18" s="351" customFormat="1" ht="13.8" thickBot="1" x14ac:dyDescent="0.3">
      <c r="A403" s="422"/>
      <c r="B403" s="25"/>
      <c r="C403" s="431">
        <v>9.413530167973699E-3</v>
      </c>
      <c r="D403" s="432">
        <v>1.1779163039528234E-5</v>
      </c>
      <c r="E403" s="432">
        <v>1.0251923876475161E-2</v>
      </c>
      <c r="F403" s="432">
        <v>0.13769312333996478</v>
      </c>
      <c r="G403" s="432">
        <v>0.1283673870220402</v>
      </c>
      <c r="H403" s="432">
        <v>5.2875837004488216E-3</v>
      </c>
      <c r="I403" s="432">
        <v>0.70897467273005776</v>
      </c>
      <c r="J403" s="433"/>
      <c r="K403" s="434"/>
      <c r="L403" s="434"/>
      <c r="M403" s="435"/>
      <c r="N403" s="435"/>
      <c r="O403" s="433"/>
      <c r="P403" s="436"/>
      <c r="Q403" s="368"/>
    </row>
    <row r="404" spans="1:18" s="351" customFormat="1" x14ac:dyDescent="0.25">
      <c r="A404" s="401" t="s">
        <v>36</v>
      </c>
      <c r="B404" s="402"/>
      <c r="C404" s="403"/>
      <c r="D404" s="404"/>
      <c r="E404" s="404"/>
      <c r="F404" s="404"/>
      <c r="G404" s="404"/>
      <c r="H404" s="404"/>
      <c r="I404" s="404"/>
      <c r="J404" s="405"/>
      <c r="K404" s="406"/>
      <c r="L404" s="406"/>
      <c r="M404" s="404"/>
      <c r="N404" s="404"/>
      <c r="O404" s="405"/>
      <c r="P404" s="437"/>
      <c r="Q404" s="368"/>
    </row>
    <row r="405" spans="1:18" s="351" customFormat="1" x14ac:dyDescent="0.25">
      <c r="A405" s="417"/>
      <c r="B405" s="25"/>
      <c r="C405" s="363"/>
      <c r="D405" s="364"/>
      <c r="E405" s="364"/>
      <c r="F405" s="364"/>
      <c r="G405" s="364"/>
      <c r="H405" s="364"/>
      <c r="I405" s="364"/>
      <c r="J405" s="365"/>
      <c r="K405" s="366"/>
      <c r="L405" s="366"/>
      <c r="M405" s="364"/>
      <c r="N405" s="364"/>
      <c r="O405" s="360"/>
      <c r="P405" s="367"/>
      <c r="Q405" s="368"/>
    </row>
    <row r="406" spans="1:18" s="351" customFormat="1" x14ac:dyDescent="0.25">
      <c r="A406" s="26">
        <v>0</v>
      </c>
      <c r="B406" s="25" t="s">
        <v>14</v>
      </c>
      <c r="C406" s="363">
        <v>27</v>
      </c>
      <c r="D406" s="364">
        <v>0</v>
      </c>
      <c r="E406" s="364">
        <v>4</v>
      </c>
      <c r="F406" s="364">
        <v>3573</v>
      </c>
      <c r="G406" s="364">
        <v>1911</v>
      </c>
      <c r="H406" s="364">
        <v>0</v>
      </c>
      <c r="I406" s="364">
        <v>24282</v>
      </c>
      <c r="J406" s="365">
        <v>29797</v>
      </c>
      <c r="K406" s="366">
        <v>46114.799999999996</v>
      </c>
      <c r="L406" s="366">
        <v>0.64614830813534918</v>
      </c>
      <c r="M406" s="364">
        <v>1295</v>
      </c>
      <c r="N406" s="364">
        <v>436</v>
      </c>
      <c r="O406" s="360">
        <v>80416</v>
      </c>
      <c r="P406" s="367">
        <v>-0.6294642857142857</v>
      </c>
      <c r="Q406" s="368" t="s">
        <v>45</v>
      </c>
      <c r="R406" s="369" t="s">
        <v>254</v>
      </c>
    </row>
    <row r="407" spans="1:18" s="351" customFormat="1" x14ac:dyDescent="0.25">
      <c r="A407" s="26"/>
      <c r="B407" s="25"/>
      <c r="C407" s="363"/>
      <c r="D407" s="364"/>
      <c r="E407" s="364"/>
      <c r="F407" s="364"/>
      <c r="G407" s="364"/>
      <c r="H407" s="364"/>
      <c r="I407" s="364"/>
      <c r="J407" s="365"/>
      <c r="K407" s="366"/>
      <c r="L407" s="366"/>
      <c r="M407" s="364"/>
      <c r="N407" s="364"/>
      <c r="O407" s="360"/>
      <c r="P407" s="367"/>
      <c r="Q407" s="368"/>
    </row>
    <row r="408" spans="1:18" s="351" customFormat="1" x14ac:dyDescent="0.25">
      <c r="A408" s="26" t="s">
        <v>284</v>
      </c>
      <c r="B408" s="25" t="s">
        <v>14</v>
      </c>
      <c r="C408" s="363">
        <v>4</v>
      </c>
      <c r="D408" s="364">
        <v>0</v>
      </c>
      <c r="E408" s="364">
        <v>2</v>
      </c>
      <c r="F408" s="364">
        <v>872</v>
      </c>
      <c r="G408" s="364">
        <v>1285</v>
      </c>
      <c r="H408" s="364">
        <v>0</v>
      </c>
      <c r="I408" s="364">
        <v>15393</v>
      </c>
      <c r="J408" s="365">
        <v>17556</v>
      </c>
      <c r="K408" s="366">
        <v>19877.3</v>
      </c>
      <c r="L408" s="366">
        <v>0.88321854577835024</v>
      </c>
      <c r="M408" s="364">
        <v>634</v>
      </c>
      <c r="N408" s="364">
        <v>257</v>
      </c>
      <c r="O408" s="360" t="s">
        <v>72</v>
      </c>
      <c r="P408" s="367" t="s">
        <v>72</v>
      </c>
      <c r="Q408" s="368" t="s">
        <v>45</v>
      </c>
      <c r="R408" s="369" t="s">
        <v>254</v>
      </c>
    </row>
    <row r="409" spans="1:18" s="351" customFormat="1" x14ac:dyDescent="0.25">
      <c r="A409" s="26"/>
      <c r="B409" s="25"/>
      <c r="C409" s="363"/>
      <c r="D409" s="364"/>
      <c r="E409" s="364"/>
      <c r="F409" s="364"/>
      <c r="G409" s="364"/>
      <c r="H409" s="364"/>
      <c r="I409" s="364"/>
      <c r="J409" s="365"/>
      <c r="K409" s="366"/>
      <c r="L409" s="366"/>
      <c r="M409" s="364"/>
      <c r="N409" s="364"/>
      <c r="O409" s="378"/>
      <c r="P409" s="367"/>
      <c r="Q409" s="368"/>
      <c r="R409" s="369"/>
    </row>
    <row r="410" spans="1:18" s="351" customFormat="1" x14ac:dyDescent="0.25">
      <c r="A410" s="26">
        <v>1</v>
      </c>
      <c r="B410" s="371" t="s">
        <v>14</v>
      </c>
      <c r="C410" s="372">
        <v>30</v>
      </c>
      <c r="D410" s="373">
        <v>0</v>
      </c>
      <c r="E410" s="373">
        <v>1</v>
      </c>
      <c r="F410" s="373">
        <v>1159</v>
      </c>
      <c r="G410" s="373">
        <v>234</v>
      </c>
      <c r="H410" s="373">
        <v>0</v>
      </c>
      <c r="I410" s="373">
        <v>7490</v>
      </c>
      <c r="J410" s="378">
        <v>8914</v>
      </c>
      <c r="K410" s="379">
        <v>27906.800000000003</v>
      </c>
      <c r="L410" s="379">
        <v>0.3194203563289234</v>
      </c>
      <c r="M410" s="373">
        <v>431</v>
      </c>
      <c r="N410" s="373">
        <v>80</v>
      </c>
      <c r="O410" s="360">
        <v>12713</v>
      </c>
      <c r="P410" s="367">
        <v>-0.29882797136789119</v>
      </c>
      <c r="Q410" s="368" t="s">
        <v>45</v>
      </c>
      <c r="R410" s="351" t="s">
        <v>254</v>
      </c>
    </row>
    <row r="411" spans="1:18" s="351" customFormat="1" x14ac:dyDescent="0.25">
      <c r="A411" s="26">
        <v>1</v>
      </c>
      <c r="B411" s="25" t="s">
        <v>18</v>
      </c>
      <c r="C411" s="363">
        <v>7</v>
      </c>
      <c r="D411" s="364">
        <v>0</v>
      </c>
      <c r="E411" s="364">
        <v>0</v>
      </c>
      <c r="F411" s="364">
        <v>126</v>
      </c>
      <c r="G411" s="364">
        <v>11</v>
      </c>
      <c r="H411" s="364">
        <v>0</v>
      </c>
      <c r="I411" s="364">
        <v>1017</v>
      </c>
      <c r="J411" s="365">
        <v>1161</v>
      </c>
      <c r="K411" s="366">
        <v>2190.1</v>
      </c>
      <c r="L411" s="366">
        <v>0.53011278023834529</v>
      </c>
      <c r="M411" s="364">
        <v>79</v>
      </c>
      <c r="N411" s="364">
        <v>5</v>
      </c>
      <c r="O411" s="360">
        <v>841</v>
      </c>
      <c r="P411" s="367">
        <v>0.38049940546967886</v>
      </c>
      <c r="Q411" s="368" t="s">
        <v>48</v>
      </c>
      <c r="R411" s="351" t="s">
        <v>254</v>
      </c>
    </row>
    <row r="412" spans="1:18" s="380" customFormat="1" x14ac:dyDescent="0.25">
      <c r="A412" s="26"/>
      <c r="B412" s="25" t="s">
        <v>16</v>
      </c>
      <c r="C412" s="363">
        <v>37</v>
      </c>
      <c r="D412" s="364">
        <v>0</v>
      </c>
      <c r="E412" s="364">
        <v>1</v>
      </c>
      <c r="F412" s="364">
        <v>1285</v>
      </c>
      <c r="G412" s="364">
        <v>245</v>
      </c>
      <c r="H412" s="364">
        <v>0</v>
      </c>
      <c r="I412" s="364">
        <v>8507</v>
      </c>
      <c r="J412" s="365">
        <v>10075</v>
      </c>
      <c r="K412" s="366">
        <v>30096.9</v>
      </c>
      <c r="L412" s="366">
        <v>0.33475208410168489</v>
      </c>
      <c r="M412" s="364">
        <v>510</v>
      </c>
      <c r="N412" s="364">
        <v>85</v>
      </c>
      <c r="O412" s="360">
        <v>13554</v>
      </c>
      <c r="P412" s="367">
        <v>-0.25667699572082037</v>
      </c>
      <c r="Q412" s="368"/>
      <c r="R412" s="369"/>
    </row>
    <row r="413" spans="1:18" s="351" customFormat="1" x14ac:dyDescent="0.25">
      <c r="A413" s="26"/>
      <c r="B413" s="25"/>
      <c r="C413" s="363"/>
      <c r="D413" s="364"/>
      <c r="E413" s="364"/>
      <c r="F413" s="364"/>
      <c r="G413" s="364"/>
      <c r="H413" s="364"/>
      <c r="I413" s="364"/>
      <c r="J413" s="365"/>
      <c r="K413" s="366"/>
      <c r="L413" s="366"/>
      <c r="M413" s="364"/>
      <c r="N413" s="364"/>
      <c r="O413" s="360"/>
      <c r="P413" s="367"/>
      <c r="Q413" s="368"/>
      <c r="R413" s="369"/>
    </row>
    <row r="414" spans="1:18" s="351" customFormat="1" x14ac:dyDescent="0.25">
      <c r="A414" s="26">
        <v>3</v>
      </c>
      <c r="B414" s="25" t="s">
        <v>26</v>
      </c>
      <c r="C414" s="363">
        <v>3</v>
      </c>
      <c r="D414" s="364">
        <v>0</v>
      </c>
      <c r="E414" s="364">
        <v>0</v>
      </c>
      <c r="F414" s="364">
        <v>358</v>
      </c>
      <c r="G414" s="364">
        <v>111</v>
      </c>
      <c r="H414" s="364">
        <v>0</v>
      </c>
      <c r="I414" s="364">
        <v>1196</v>
      </c>
      <c r="J414" s="365">
        <v>1668</v>
      </c>
      <c r="K414" s="366">
        <v>8040.8000000000011</v>
      </c>
      <c r="L414" s="366">
        <v>0.20744204556760518</v>
      </c>
      <c r="M414" s="364">
        <v>111.0233260817017</v>
      </c>
      <c r="N414" s="364">
        <v>21</v>
      </c>
      <c r="O414" s="360">
        <v>3253</v>
      </c>
      <c r="P414" s="367">
        <v>-0.48724254534276057</v>
      </c>
      <c r="Q414" s="368" t="s">
        <v>55</v>
      </c>
      <c r="R414" s="369" t="s">
        <v>254</v>
      </c>
    </row>
    <row r="415" spans="1:18" s="351" customFormat="1" x14ac:dyDescent="0.25">
      <c r="A415" s="377">
        <v>3</v>
      </c>
      <c r="B415" s="371" t="s">
        <v>14</v>
      </c>
      <c r="C415" s="372">
        <v>55</v>
      </c>
      <c r="D415" s="373">
        <v>0</v>
      </c>
      <c r="E415" s="373">
        <v>11</v>
      </c>
      <c r="F415" s="373">
        <v>8778</v>
      </c>
      <c r="G415" s="373">
        <v>2276</v>
      </c>
      <c r="H415" s="373">
        <v>0</v>
      </c>
      <c r="I415" s="373">
        <v>45821</v>
      </c>
      <c r="J415" s="378">
        <v>56941</v>
      </c>
      <c r="K415" s="379">
        <v>67540.200000000012</v>
      </c>
      <c r="L415" s="379">
        <v>0.84306827637466264</v>
      </c>
      <c r="M415" s="373">
        <v>1884.9354604786081</v>
      </c>
      <c r="N415" s="373">
        <v>643</v>
      </c>
      <c r="O415" s="360">
        <v>115747</v>
      </c>
      <c r="P415" s="367">
        <v>-0.508056364311818</v>
      </c>
      <c r="Q415" s="368" t="s">
        <v>45</v>
      </c>
      <c r="R415" s="351" t="s">
        <v>254</v>
      </c>
    </row>
    <row r="416" spans="1:18" s="351" customFormat="1" x14ac:dyDescent="0.25">
      <c r="A416" s="376">
        <v>3</v>
      </c>
      <c r="B416" s="25" t="s">
        <v>28</v>
      </c>
      <c r="C416" s="363">
        <v>6</v>
      </c>
      <c r="D416" s="364">
        <v>0</v>
      </c>
      <c r="E416" s="364">
        <v>1</v>
      </c>
      <c r="F416" s="364">
        <v>395</v>
      </c>
      <c r="G416" s="364">
        <v>129</v>
      </c>
      <c r="H416" s="364">
        <v>0</v>
      </c>
      <c r="I416" s="364">
        <v>1872</v>
      </c>
      <c r="J416" s="365">
        <v>2403</v>
      </c>
      <c r="K416" s="366">
        <v>6503.7000000000007</v>
      </c>
      <c r="L416" s="366">
        <v>0.36948198717653025</v>
      </c>
      <c r="M416" s="364">
        <v>162.04121343969061</v>
      </c>
      <c r="N416" s="364">
        <v>14</v>
      </c>
      <c r="O416" s="360">
        <v>5632</v>
      </c>
      <c r="P416" s="367">
        <v>-0.57333096590909083</v>
      </c>
      <c r="Q416" s="368" t="s">
        <v>57</v>
      </c>
      <c r="R416" s="351" t="s">
        <v>254</v>
      </c>
    </row>
    <row r="417" spans="1:37" s="351" customFormat="1" x14ac:dyDescent="0.25">
      <c r="A417" s="26"/>
      <c r="B417" s="25" t="s">
        <v>138</v>
      </c>
      <c r="C417" s="363">
        <v>64</v>
      </c>
      <c r="D417" s="364">
        <v>0</v>
      </c>
      <c r="E417" s="364">
        <v>12</v>
      </c>
      <c r="F417" s="364">
        <v>9531</v>
      </c>
      <c r="G417" s="364">
        <v>2516</v>
      </c>
      <c r="H417" s="364">
        <v>0</v>
      </c>
      <c r="I417" s="364">
        <v>48889</v>
      </c>
      <c r="J417" s="365">
        <v>61012</v>
      </c>
      <c r="K417" s="366">
        <v>82084.700000000012</v>
      </c>
      <c r="L417" s="366">
        <v>0.74328102557480247</v>
      </c>
      <c r="M417" s="364">
        <v>2158.0000000000005</v>
      </c>
      <c r="N417" s="364">
        <v>678</v>
      </c>
      <c r="O417" s="360">
        <v>124632</v>
      </c>
      <c r="P417" s="367">
        <v>-0.51046280249053211</v>
      </c>
      <c r="Q417" s="368"/>
      <c r="R417" s="369"/>
    </row>
    <row r="418" spans="1:37" s="351" customFormat="1" x14ac:dyDescent="0.25">
      <c r="A418" s="26"/>
      <c r="B418" s="25"/>
      <c r="C418" s="363"/>
      <c r="D418" s="364"/>
      <c r="E418" s="364"/>
      <c r="F418" s="364"/>
      <c r="G418" s="364"/>
      <c r="H418" s="364"/>
      <c r="I418" s="364"/>
      <c r="J418" s="365"/>
      <c r="K418" s="366"/>
      <c r="L418" s="366"/>
      <c r="M418" s="364"/>
      <c r="N418" s="364"/>
      <c r="O418" s="360"/>
      <c r="P418" s="367"/>
      <c r="Q418" s="368"/>
    </row>
    <row r="419" spans="1:37" s="351" customFormat="1" x14ac:dyDescent="0.25">
      <c r="A419" s="26">
        <v>7</v>
      </c>
      <c r="B419" s="25" t="s">
        <v>14</v>
      </c>
      <c r="C419" s="363">
        <v>6</v>
      </c>
      <c r="D419" s="364">
        <v>0</v>
      </c>
      <c r="E419" s="364">
        <v>9</v>
      </c>
      <c r="F419" s="364">
        <v>7610</v>
      </c>
      <c r="G419" s="364">
        <v>1838</v>
      </c>
      <c r="H419" s="364">
        <v>0</v>
      </c>
      <c r="I419" s="364">
        <v>53000</v>
      </c>
      <c r="J419" s="365">
        <v>62463</v>
      </c>
      <c r="K419" s="366">
        <v>109957.90000000002</v>
      </c>
      <c r="L419" s="366">
        <v>0.56806286769754599</v>
      </c>
      <c r="M419" s="364">
        <v>2707</v>
      </c>
      <c r="N419" s="364">
        <v>921</v>
      </c>
      <c r="O419" s="360">
        <v>94206</v>
      </c>
      <c r="P419" s="367">
        <v>-0.33695306031462968</v>
      </c>
      <c r="Q419" s="368" t="s">
        <v>45</v>
      </c>
      <c r="R419" s="369" t="s">
        <v>254</v>
      </c>
    </row>
    <row r="420" spans="1:37" s="351" customFormat="1" x14ac:dyDescent="0.25">
      <c r="A420" s="26"/>
      <c r="B420" s="25"/>
      <c r="C420" s="363"/>
      <c r="D420" s="364"/>
      <c r="E420" s="364"/>
      <c r="F420" s="364"/>
      <c r="G420" s="364"/>
      <c r="H420" s="364"/>
      <c r="I420" s="364"/>
      <c r="J420" s="365"/>
      <c r="K420" s="366"/>
      <c r="L420" s="366"/>
      <c r="M420" s="364"/>
      <c r="N420" s="364"/>
      <c r="O420" s="360"/>
      <c r="P420" s="367"/>
      <c r="Q420" s="368"/>
    </row>
    <row r="421" spans="1:37" s="351" customFormat="1" x14ac:dyDescent="0.25">
      <c r="A421" s="26">
        <v>8</v>
      </c>
      <c r="B421" s="25" t="s">
        <v>14</v>
      </c>
      <c r="C421" s="363">
        <v>429</v>
      </c>
      <c r="D421" s="364">
        <v>0</v>
      </c>
      <c r="E421" s="364">
        <v>66</v>
      </c>
      <c r="F421" s="364">
        <v>3244</v>
      </c>
      <c r="G421" s="364">
        <v>1630</v>
      </c>
      <c r="H421" s="364">
        <v>1</v>
      </c>
      <c r="I421" s="364">
        <v>34958</v>
      </c>
      <c r="J421" s="365">
        <v>40328</v>
      </c>
      <c r="K421" s="366">
        <v>66446.5</v>
      </c>
      <c r="L421" s="366">
        <v>0.60692436772440983</v>
      </c>
      <c r="M421" s="364">
        <v>1742</v>
      </c>
      <c r="N421" s="364">
        <v>820</v>
      </c>
      <c r="O421" s="360">
        <v>55037</v>
      </c>
      <c r="P421" s="367">
        <v>-0.26725657285099114</v>
      </c>
      <c r="Q421" s="368" t="s">
        <v>45</v>
      </c>
      <c r="R421" s="369" t="s">
        <v>254</v>
      </c>
    </row>
    <row r="422" spans="1:37" s="388" customFormat="1" x14ac:dyDescent="0.25">
      <c r="A422" s="26"/>
      <c r="B422" s="25"/>
      <c r="C422" s="363"/>
      <c r="D422" s="364"/>
      <c r="E422" s="364"/>
      <c r="F422" s="364"/>
      <c r="G422" s="364"/>
      <c r="H422" s="364"/>
      <c r="I422" s="364"/>
      <c r="J422" s="365"/>
      <c r="K422" s="366"/>
      <c r="L422" s="366"/>
      <c r="M422" s="364"/>
      <c r="N422" s="364"/>
      <c r="O422" s="360"/>
      <c r="P422" s="367"/>
      <c r="Q422" s="368"/>
    </row>
    <row r="423" spans="1:37" s="388" customFormat="1" x14ac:dyDescent="0.25">
      <c r="A423" s="26">
        <v>10</v>
      </c>
      <c r="B423" s="25" t="s">
        <v>14</v>
      </c>
      <c r="C423" s="363">
        <v>50</v>
      </c>
      <c r="D423" s="364">
        <v>0</v>
      </c>
      <c r="E423" s="364">
        <v>3</v>
      </c>
      <c r="F423" s="364">
        <v>1417</v>
      </c>
      <c r="G423" s="364">
        <v>416</v>
      </c>
      <c r="H423" s="364">
        <v>0</v>
      </c>
      <c r="I423" s="364">
        <v>10183</v>
      </c>
      <c r="J423" s="365">
        <v>12069</v>
      </c>
      <c r="K423" s="366">
        <v>16651.7</v>
      </c>
      <c r="L423" s="366">
        <v>0.72479086219425037</v>
      </c>
      <c r="M423" s="364">
        <v>375</v>
      </c>
      <c r="N423" s="364">
        <v>204</v>
      </c>
      <c r="O423" s="360">
        <v>15934</v>
      </c>
      <c r="P423" s="367">
        <v>-0.2425630726747835</v>
      </c>
      <c r="Q423" s="368" t="s">
        <v>45</v>
      </c>
      <c r="R423" s="369" t="s">
        <v>254</v>
      </c>
    </row>
    <row r="424" spans="1:37" s="388" customFormat="1" x14ac:dyDescent="0.25">
      <c r="A424" s="26"/>
      <c r="B424" s="25"/>
      <c r="C424" s="363"/>
      <c r="D424" s="364"/>
      <c r="E424" s="364"/>
      <c r="F424" s="364"/>
      <c r="G424" s="364"/>
      <c r="H424" s="364"/>
      <c r="I424" s="364"/>
      <c r="J424" s="365"/>
      <c r="K424" s="366"/>
      <c r="L424" s="366"/>
      <c r="M424" s="364"/>
      <c r="N424" s="364"/>
      <c r="O424" s="360"/>
      <c r="P424" s="367"/>
      <c r="Q424" s="368"/>
    </row>
    <row r="425" spans="1:37" s="388" customFormat="1" x14ac:dyDescent="0.25">
      <c r="A425" s="26">
        <v>12</v>
      </c>
      <c r="B425" s="25" t="s">
        <v>14</v>
      </c>
      <c r="C425" s="363">
        <v>8</v>
      </c>
      <c r="D425" s="364">
        <v>0</v>
      </c>
      <c r="E425" s="364">
        <v>4</v>
      </c>
      <c r="F425" s="364">
        <v>3272</v>
      </c>
      <c r="G425" s="364">
        <v>870</v>
      </c>
      <c r="H425" s="364">
        <v>0</v>
      </c>
      <c r="I425" s="364">
        <v>15293</v>
      </c>
      <c r="J425" s="365">
        <v>19447</v>
      </c>
      <c r="K425" s="366">
        <v>44572.000000000007</v>
      </c>
      <c r="L425" s="366">
        <v>0.43630530377815663</v>
      </c>
      <c r="M425" s="364">
        <v>738</v>
      </c>
      <c r="N425" s="364">
        <v>175</v>
      </c>
      <c r="O425" s="360">
        <v>30456</v>
      </c>
      <c r="P425" s="367">
        <v>-0.36147228789072761</v>
      </c>
      <c r="Q425" s="368" t="s">
        <v>45</v>
      </c>
      <c r="R425" s="369" t="s">
        <v>254</v>
      </c>
    </row>
    <row r="426" spans="1:37" s="388" customFormat="1" x14ac:dyDescent="0.25">
      <c r="A426" s="26"/>
      <c r="B426" s="25"/>
      <c r="C426" s="363"/>
      <c r="D426" s="364"/>
      <c r="E426" s="364"/>
      <c r="F426" s="364"/>
      <c r="G426" s="364"/>
      <c r="H426" s="364"/>
      <c r="I426" s="364"/>
      <c r="J426" s="365"/>
      <c r="K426" s="366"/>
      <c r="L426" s="366"/>
      <c r="M426" s="364"/>
      <c r="N426" s="364"/>
      <c r="O426" s="360"/>
      <c r="P426" s="367"/>
      <c r="Q426" s="368"/>
    </row>
    <row r="427" spans="1:37" s="388" customFormat="1" x14ac:dyDescent="0.25">
      <c r="A427" s="26">
        <v>13</v>
      </c>
      <c r="B427" s="25" t="s">
        <v>14</v>
      </c>
      <c r="C427" s="363">
        <v>50</v>
      </c>
      <c r="D427" s="364">
        <v>0</v>
      </c>
      <c r="E427" s="364">
        <v>12</v>
      </c>
      <c r="F427" s="364">
        <v>2157</v>
      </c>
      <c r="G427" s="364">
        <v>666</v>
      </c>
      <c r="H427" s="364">
        <v>1</v>
      </c>
      <c r="I427" s="364">
        <v>18857</v>
      </c>
      <c r="J427" s="365">
        <v>21743</v>
      </c>
      <c r="K427" s="366">
        <v>49449.7</v>
      </c>
      <c r="L427" s="366">
        <v>0.43969933083517193</v>
      </c>
      <c r="M427" s="364">
        <v>915</v>
      </c>
      <c r="N427" s="364">
        <v>161</v>
      </c>
      <c r="O427" s="360">
        <v>32531</v>
      </c>
      <c r="P427" s="367">
        <v>-0.3316221450308936</v>
      </c>
      <c r="Q427" s="368" t="s">
        <v>45</v>
      </c>
      <c r="R427" s="369" t="s">
        <v>254</v>
      </c>
    </row>
    <row r="428" spans="1:37" s="388" customFormat="1" x14ac:dyDescent="0.25">
      <c r="A428" s="26"/>
      <c r="B428" s="25"/>
      <c r="C428" s="363"/>
      <c r="D428" s="364"/>
      <c r="E428" s="364"/>
      <c r="F428" s="364"/>
      <c r="G428" s="364"/>
      <c r="H428" s="364"/>
      <c r="I428" s="364"/>
      <c r="J428" s="365"/>
      <c r="K428" s="366"/>
      <c r="L428" s="366"/>
      <c r="M428" s="364"/>
      <c r="N428" s="364"/>
      <c r="O428" s="360"/>
      <c r="P428" s="367"/>
      <c r="Q428" s="368"/>
      <c r="R428" s="351"/>
      <c r="S428" s="351"/>
      <c r="T428" s="351"/>
      <c r="U428" s="351"/>
      <c r="V428" s="351"/>
      <c r="W428" s="351"/>
      <c r="X428" s="351"/>
      <c r="Y428" s="351"/>
      <c r="Z428" s="351"/>
      <c r="AA428" s="351"/>
      <c r="AB428" s="351"/>
      <c r="AC428" s="351"/>
      <c r="AD428" s="351"/>
      <c r="AE428" s="351"/>
      <c r="AF428" s="351"/>
      <c r="AG428" s="351"/>
      <c r="AH428" s="351"/>
      <c r="AI428" s="351"/>
      <c r="AJ428" s="351"/>
      <c r="AK428" s="351"/>
    </row>
    <row r="429" spans="1:37" s="351" customFormat="1" x14ac:dyDescent="0.25">
      <c r="A429" s="26">
        <v>15</v>
      </c>
      <c r="B429" s="25" t="s">
        <v>14</v>
      </c>
      <c r="C429" s="363">
        <v>19</v>
      </c>
      <c r="D429" s="364">
        <v>0</v>
      </c>
      <c r="E429" s="364">
        <v>4</v>
      </c>
      <c r="F429" s="364">
        <v>2861</v>
      </c>
      <c r="G429" s="364">
        <v>679</v>
      </c>
      <c r="H429" s="364">
        <v>1</v>
      </c>
      <c r="I429" s="364">
        <v>14578</v>
      </c>
      <c r="J429" s="365">
        <v>18142</v>
      </c>
      <c r="K429" s="366">
        <v>26277.9</v>
      </c>
      <c r="L429" s="366">
        <v>0.69039002355591572</v>
      </c>
      <c r="M429" s="364">
        <v>793</v>
      </c>
      <c r="N429" s="364">
        <v>355</v>
      </c>
      <c r="O429" s="360">
        <v>26939</v>
      </c>
      <c r="P429" s="367">
        <v>-0.32655258175878832</v>
      </c>
      <c r="Q429" s="368" t="s">
        <v>45</v>
      </c>
      <c r="R429" s="369" t="s">
        <v>254</v>
      </c>
      <c r="S429" s="388"/>
      <c r="T429" s="388"/>
      <c r="U429" s="388"/>
      <c r="V429" s="388"/>
      <c r="W429" s="388"/>
      <c r="X429" s="388"/>
      <c r="Y429" s="388"/>
      <c r="Z429" s="388"/>
      <c r="AA429" s="388"/>
      <c r="AB429" s="388"/>
      <c r="AC429" s="388"/>
      <c r="AD429" s="388"/>
      <c r="AE429" s="388"/>
      <c r="AF429" s="388"/>
      <c r="AG429" s="388"/>
      <c r="AH429" s="388"/>
      <c r="AI429" s="388"/>
      <c r="AJ429" s="388"/>
      <c r="AK429" s="388"/>
    </row>
    <row r="430" spans="1:37" s="351" customFormat="1" x14ac:dyDescent="0.25">
      <c r="A430" s="26"/>
      <c r="B430" s="25"/>
      <c r="C430" s="363"/>
      <c r="D430" s="364"/>
      <c r="E430" s="364"/>
      <c r="F430" s="364"/>
      <c r="G430" s="364"/>
      <c r="H430" s="364"/>
      <c r="I430" s="364"/>
      <c r="J430" s="365"/>
      <c r="K430" s="366"/>
      <c r="L430" s="366"/>
      <c r="M430" s="364"/>
      <c r="N430" s="364"/>
      <c r="O430" s="360"/>
      <c r="P430" s="367"/>
      <c r="Q430" s="368"/>
    </row>
    <row r="431" spans="1:37" s="351" customFormat="1" x14ac:dyDescent="0.25">
      <c r="A431" s="26">
        <v>16</v>
      </c>
      <c r="B431" s="25" t="s">
        <v>14</v>
      </c>
      <c r="C431" s="363">
        <v>108</v>
      </c>
      <c r="D431" s="364">
        <v>0</v>
      </c>
      <c r="E431" s="364">
        <v>12</v>
      </c>
      <c r="F431" s="364">
        <v>9418</v>
      </c>
      <c r="G431" s="364">
        <v>2571</v>
      </c>
      <c r="H431" s="364">
        <v>1</v>
      </c>
      <c r="I431" s="364">
        <v>48247</v>
      </c>
      <c r="J431" s="365">
        <v>60357</v>
      </c>
      <c r="K431" s="366">
        <v>93997.500000000015</v>
      </c>
      <c r="L431" s="366">
        <v>0.64211282214952514</v>
      </c>
      <c r="M431" s="364">
        <v>2453</v>
      </c>
      <c r="N431" s="364">
        <v>729</v>
      </c>
      <c r="O431" s="360">
        <v>89585</v>
      </c>
      <c r="P431" s="367">
        <v>-0.32625997655857564</v>
      </c>
      <c r="Q431" s="368" t="s">
        <v>45</v>
      </c>
      <c r="R431" s="369" t="s">
        <v>254</v>
      </c>
    </row>
    <row r="432" spans="1:37" s="380" customFormat="1" x14ac:dyDescent="0.25">
      <c r="A432" s="26"/>
      <c r="B432" s="25"/>
      <c r="C432" s="363"/>
      <c r="D432" s="364"/>
      <c r="E432" s="364"/>
      <c r="F432" s="364"/>
      <c r="G432" s="364"/>
      <c r="H432" s="364"/>
      <c r="I432" s="364"/>
      <c r="J432" s="365"/>
      <c r="K432" s="366"/>
      <c r="L432" s="366"/>
      <c r="M432" s="364"/>
      <c r="N432" s="364"/>
      <c r="O432" s="360"/>
      <c r="P432" s="367"/>
      <c r="Q432" s="368"/>
      <c r="R432" s="369"/>
    </row>
    <row r="433" spans="1:18" s="351" customFormat="1" x14ac:dyDescent="0.25">
      <c r="A433" s="26">
        <v>17</v>
      </c>
      <c r="B433" s="25" t="s">
        <v>26</v>
      </c>
      <c r="C433" s="363">
        <v>2</v>
      </c>
      <c r="D433" s="364">
        <v>0</v>
      </c>
      <c r="E433" s="364">
        <v>1</v>
      </c>
      <c r="F433" s="364">
        <v>426</v>
      </c>
      <c r="G433" s="364">
        <v>168</v>
      </c>
      <c r="H433" s="364">
        <v>0</v>
      </c>
      <c r="I433" s="364">
        <v>1797</v>
      </c>
      <c r="J433" s="365">
        <v>2394</v>
      </c>
      <c r="K433" s="366">
        <v>5811.1</v>
      </c>
      <c r="L433" s="366">
        <v>0.41197019497169207</v>
      </c>
      <c r="M433" s="364">
        <v>105</v>
      </c>
      <c r="N433" s="364">
        <v>19</v>
      </c>
      <c r="O433" s="360">
        <v>3194</v>
      </c>
      <c r="P433" s="367">
        <v>-0.25046963055729488</v>
      </c>
      <c r="Q433" s="368" t="s">
        <v>55</v>
      </c>
      <c r="R433" s="369" t="s">
        <v>254</v>
      </c>
    </row>
    <row r="434" spans="1:18" s="351" customFormat="1" x14ac:dyDescent="0.25">
      <c r="A434" s="26">
        <v>17</v>
      </c>
      <c r="B434" s="25" t="s">
        <v>27</v>
      </c>
      <c r="C434" s="363">
        <v>1</v>
      </c>
      <c r="D434" s="364">
        <v>0</v>
      </c>
      <c r="E434" s="364">
        <v>1</v>
      </c>
      <c r="F434" s="364">
        <v>196</v>
      </c>
      <c r="G434" s="364">
        <v>48</v>
      </c>
      <c r="H434" s="364">
        <v>0</v>
      </c>
      <c r="I434" s="364">
        <v>865</v>
      </c>
      <c r="J434" s="365">
        <v>1111</v>
      </c>
      <c r="K434" s="366">
        <v>4358.7000000000007</v>
      </c>
      <c r="L434" s="366">
        <v>0.25489251382292882</v>
      </c>
      <c r="M434" s="364">
        <v>77</v>
      </c>
      <c r="N434" s="364">
        <v>11</v>
      </c>
      <c r="O434" s="360">
        <v>1828</v>
      </c>
      <c r="P434" s="367">
        <v>-0.39223194748358858</v>
      </c>
      <c r="Q434" s="368" t="s">
        <v>56</v>
      </c>
      <c r="R434" s="369" t="s">
        <v>254</v>
      </c>
    </row>
    <row r="435" spans="1:18" s="351" customFormat="1" x14ac:dyDescent="0.25">
      <c r="A435" s="26">
        <v>17</v>
      </c>
      <c r="B435" s="25" t="s">
        <v>14</v>
      </c>
      <c r="C435" s="363">
        <v>20</v>
      </c>
      <c r="D435" s="364">
        <v>0</v>
      </c>
      <c r="E435" s="364">
        <v>33</v>
      </c>
      <c r="F435" s="364">
        <v>8149</v>
      </c>
      <c r="G435" s="364">
        <v>3747</v>
      </c>
      <c r="H435" s="364">
        <v>2</v>
      </c>
      <c r="I435" s="364">
        <v>68871</v>
      </c>
      <c r="J435" s="365">
        <v>80822</v>
      </c>
      <c r="K435" s="366">
        <v>73108.600000000006</v>
      </c>
      <c r="L435" s="366">
        <v>1.1055060553751541</v>
      </c>
      <c r="M435" s="364">
        <v>2942</v>
      </c>
      <c r="N435" s="364">
        <v>811</v>
      </c>
      <c r="O435" s="378">
        <v>135180</v>
      </c>
      <c r="P435" s="367">
        <v>-0.4021156975884006</v>
      </c>
      <c r="Q435" s="368" t="s">
        <v>45</v>
      </c>
      <c r="R435" s="369" t="s">
        <v>254</v>
      </c>
    </row>
    <row r="436" spans="1:18" s="351" customFormat="1" x14ac:dyDescent="0.25">
      <c r="A436" s="381">
        <v>17</v>
      </c>
      <c r="B436" s="371" t="s">
        <v>15</v>
      </c>
      <c r="C436" s="372">
        <v>3</v>
      </c>
      <c r="D436" s="373">
        <v>0</v>
      </c>
      <c r="E436" s="373">
        <v>4</v>
      </c>
      <c r="F436" s="373">
        <v>588</v>
      </c>
      <c r="G436" s="373">
        <v>198</v>
      </c>
      <c r="H436" s="373">
        <v>0</v>
      </c>
      <c r="I436" s="373">
        <v>4444</v>
      </c>
      <c r="J436" s="378">
        <v>5237</v>
      </c>
      <c r="K436" s="379">
        <v>8774.2000000000007</v>
      </c>
      <c r="L436" s="379">
        <v>0.59686353171799134</v>
      </c>
      <c r="M436" s="373">
        <v>223</v>
      </c>
      <c r="N436" s="373">
        <v>36</v>
      </c>
      <c r="O436" s="360">
        <v>7678</v>
      </c>
      <c r="P436" s="367">
        <v>-0.31792133368064601</v>
      </c>
      <c r="Q436" s="368" t="s">
        <v>46</v>
      </c>
      <c r="R436" s="351" t="s">
        <v>254</v>
      </c>
    </row>
    <row r="437" spans="1:18" s="351" customFormat="1" x14ac:dyDescent="0.25">
      <c r="A437" s="26">
        <v>17</v>
      </c>
      <c r="B437" s="25" t="s">
        <v>28</v>
      </c>
      <c r="C437" s="363">
        <v>0</v>
      </c>
      <c r="D437" s="364">
        <v>0</v>
      </c>
      <c r="E437" s="364">
        <v>4</v>
      </c>
      <c r="F437" s="364">
        <v>233</v>
      </c>
      <c r="G437" s="364">
        <v>92</v>
      </c>
      <c r="H437" s="364">
        <v>0</v>
      </c>
      <c r="I437" s="364">
        <v>2455</v>
      </c>
      <c r="J437" s="365">
        <v>2784</v>
      </c>
      <c r="K437" s="366">
        <v>4008.6999999999994</v>
      </c>
      <c r="L437" s="366">
        <v>0.69448948536932187</v>
      </c>
      <c r="M437" s="364">
        <v>144</v>
      </c>
      <c r="N437" s="364">
        <v>13</v>
      </c>
      <c r="O437" s="360">
        <v>2739</v>
      </c>
      <c r="P437" s="367">
        <v>1.6429353778751432E-2</v>
      </c>
      <c r="Q437" s="368" t="s">
        <v>57</v>
      </c>
      <c r="R437" s="351" t="s">
        <v>254</v>
      </c>
    </row>
    <row r="438" spans="1:18" s="351" customFormat="1" x14ac:dyDescent="0.25">
      <c r="A438" s="26"/>
      <c r="B438" s="25" t="s">
        <v>138</v>
      </c>
      <c r="C438" s="363">
        <v>26</v>
      </c>
      <c r="D438" s="364">
        <v>0</v>
      </c>
      <c r="E438" s="364">
        <v>43</v>
      </c>
      <c r="F438" s="364">
        <v>9592</v>
      </c>
      <c r="G438" s="364">
        <v>4253</v>
      </c>
      <c r="H438" s="364">
        <v>2</v>
      </c>
      <c r="I438" s="364">
        <v>78432</v>
      </c>
      <c r="J438" s="365">
        <v>92348</v>
      </c>
      <c r="K438" s="366">
        <v>96061.3</v>
      </c>
      <c r="L438" s="366">
        <v>0.96134447483013452</v>
      </c>
      <c r="M438" s="364">
        <v>3491</v>
      </c>
      <c r="N438" s="364">
        <v>890</v>
      </c>
      <c r="O438" s="360">
        <v>150619</v>
      </c>
      <c r="P438" s="367">
        <v>-0.38687682164932713</v>
      </c>
      <c r="Q438" s="368"/>
      <c r="R438" s="369"/>
    </row>
    <row r="439" spans="1:18" s="351" customFormat="1" x14ac:dyDescent="0.25">
      <c r="A439" s="26"/>
      <c r="B439" s="25"/>
      <c r="C439" s="363"/>
      <c r="D439" s="364"/>
      <c r="E439" s="364"/>
      <c r="F439" s="364"/>
      <c r="G439" s="364"/>
      <c r="H439" s="364"/>
      <c r="I439" s="364"/>
      <c r="J439" s="365"/>
      <c r="K439" s="366"/>
      <c r="L439" s="366"/>
      <c r="M439" s="364"/>
      <c r="N439" s="364"/>
      <c r="O439" s="360"/>
      <c r="P439" s="367"/>
      <c r="Q439" s="368"/>
    </row>
    <row r="440" spans="1:18" s="351" customFormat="1" x14ac:dyDescent="0.25">
      <c r="A440" s="26">
        <v>19</v>
      </c>
      <c r="B440" s="25" t="s">
        <v>14</v>
      </c>
      <c r="C440" s="363">
        <v>3838</v>
      </c>
      <c r="D440" s="364">
        <v>0</v>
      </c>
      <c r="E440" s="364">
        <v>172</v>
      </c>
      <c r="F440" s="364">
        <v>13039</v>
      </c>
      <c r="G440" s="364">
        <v>3694</v>
      </c>
      <c r="H440" s="364">
        <v>0</v>
      </c>
      <c r="I440" s="364">
        <v>97260</v>
      </c>
      <c r="J440" s="365">
        <v>118003</v>
      </c>
      <c r="K440" s="366">
        <v>106476.10000000002</v>
      </c>
      <c r="L440" s="366">
        <v>1.1082580973570593</v>
      </c>
      <c r="M440" s="364">
        <v>4409</v>
      </c>
      <c r="N440" s="364">
        <v>1215</v>
      </c>
      <c r="O440" s="360">
        <v>170728</v>
      </c>
      <c r="P440" s="367">
        <v>-0.30882456304765471</v>
      </c>
      <c r="Q440" s="368" t="s">
        <v>45</v>
      </c>
      <c r="R440" s="369" t="s">
        <v>254</v>
      </c>
    </row>
    <row r="441" spans="1:18" s="351" customFormat="1" x14ac:dyDescent="0.25">
      <c r="A441" s="26"/>
      <c r="B441" s="25"/>
      <c r="C441" s="363"/>
      <c r="D441" s="364"/>
      <c r="E441" s="364"/>
      <c r="F441" s="364"/>
      <c r="G441" s="364"/>
      <c r="H441" s="364"/>
      <c r="I441" s="364"/>
      <c r="J441" s="365"/>
      <c r="K441" s="366"/>
      <c r="L441" s="366"/>
      <c r="M441" s="364"/>
      <c r="N441" s="364"/>
      <c r="O441" s="360"/>
      <c r="P441" s="367"/>
      <c r="Q441" s="368"/>
    </row>
    <row r="442" spans="1:18" s="351" customFormat="1" x14ac:dyDescent="0.25">
      <c r="A442" s="26">
        <v>27</v>
      </c>
      <c r="B442" s="25" t="s">
        <v>14</v>
      </c>
      <c r="C442" s="363">
        <v>11</v>
      </c>
      <c r="D442" s="364">
        <v>0</v>
      </c>
      <c r="E442" s="364">
        <v>21</v>
      </c>
      <c r="F442" s="364">
        <v>10770</v>
      </c>
      <c r="G442" s="364">
        <v>1825</v>
      </c>
      <c r="H442" s="364">
        <v>0</v>
      </c>
      <c r="I442" s="364">
        <v>55994</v>
      </c>
      <c r="J442" s="365">
        <v>68621</v>
      </c>
      <c r="K442" s="366">
        <v>93371.8</v>
      </c>
      <c r="L442" s="366">
        <v>0.7349221071030011</v>
      </c>
      <c r="M442" s="364">
        <v>2498</v>
      </c>
      <c r="N442" s="364">
        <v>819</v>
      </c>
      <c r="O442" s="360">
        <v>107068</v>
      </c>
      <c r="P442" s="367">
        <v>-0.35908955056599545</v>
      </c>
      <c r="Q442" s="368" t="s">
        <v>45</v>
      </c>
      <c r="R442" s="369" t="s">
        <v>254</v>
      </c>
    </row>
    <row r="443" spans="1:18" s="380" customFormat="1" x14ac:dyDescent="0.25">
      <c r="A443" s="26"/>
      <c r="B443" s="25"/>
      <c r="C443" s="363"/>
      <c r="D443" s="364"/>
      <c r="E443" s="364"/>
      <c r="F443" s="364"/>
      <c r="G443" s="364"/>
      <c r="H443" s="364"/>
      <c r="I443" s="364"/>
      <c r="J443" s="365"/>
      <c r="K443" s="366"/>
      <c r="L443" s="366"/>
      <c r="M443" s="364"/>
      <c r="N443" s="364"/>
      <c r="O443" s="360"/>
      <c r="P443" s="367"/>
      <c r="Q443" s="368"/>
    </row>
    <row r="444" spans="1:18" s="351" customFormat="1" x14ac:dyDescent="0.25">
      <c r="A444" s="26">
        <v>28</v>
      </c>
      <c r="B444" s="25" t="s">
        <v>14</v>
      </c>
      <c r="C444" s="363">
        <v>7</v>
      </c>
      <c r="D444" s="364">
        <v>0</v>
      </c>
      <c r="E444" s="364">
        <v>2</v>
      </c>
      <c r="F444" s="364">
        <v>1274</v>
      </c>
      <c r="G444" s="364">
        <v>175</v>
      </c>
      <c r="H444" s="364">
        <v>0</v>
      </c>
      <c r="I444" s="364">
        <v>8870</v>
      </c>
      <c r="J444" s="365">
        <v>10328</v>
      </c>
      <c r="K444" s="366">
        <v>27212.300000000003</v>
      </c>
      <c r="L444" s="366">
        <v>0.37953425473039759</v>
      </c>
      <c r="M444" s="364">
        <v>427</v>
      </c>
      <c r="N444" s="364">
        <v>79</v>
      </c>
      <c r="O444" s="360">
        <v>6251</v>
      </c>
      <c r="P444" s="367">
        <v>0.65221564549672051</v>
      </c>
      <c r="Q444" s="368" t="s">
        <v>45</v>
      </c>
      <c r="R444" s="369" t="s">
        <v>254</v>
      </c>
    </row>
    <row r="445" spans="1:18" s="351" customFormat="1" x14ac:dyDescent="0.25">
      <c r="A445" s="26"/>
      <c r="B445" s="25"/>
      <c r="C445" s="363"/>
      <c r="D445" s="364"/>
      <c r="E445" s="364"/>
      <c r="F445" s="364"/>
      <c r="G445" s="364"/>
      <c r="H445" s="364"/>
      <c r="I445" s="364"/>
      <c r="J445" s="365"/>
      <c r="K445" s="366"/>
      <c r="L445" s="366"/>
      <c r="M445" s="364"/>
      <c r="N445" s="364"/>
      <c r="O445" s="360"/>
      <c r="P445" s="367"/>
      <c r="Q445" s="368"/>
      <c r="R445" s="369"/>
    </row>
    <row r="446" spans="1:18" s="351" customFormat="1" x14ac:dyDescent="0.25">
      <c r="A446" s="381">
        <v>29</v>
      </c>
      <c r="B446" s="371" t="s">
        <v>14</v>
      </c>
      <c r="C446" s="372">
        <v>19</v>
      </c>
      <c r="D446" s="373">
        <v>0</v>
      </c>
      <c r="E446" s="373">
        <v>8</v>
      </c>
      <c r="F446" s="373">
        <v>7151</v>
      </c>
      <c r="G446" s="373">
        <v>3878</v>
      </c>
      <c r="H446" s="373">
        <v>1</v>
      </c>
      <c r="I446" s="373">
        <v>58623</v>
      </c>
      <c r="J446" s="378">
        <v>69680</v>
      </c>
      <c r="K446" s="379">
        <v>72905</v>
      </c>
      <c r="L446" s="379">
        <v>0.95576435086756739</v>
      </c>
      <c r="M446" s="373">
        <v>2571</v>
      </c>
      <c r="N446" s="373">
        <v>762</v>
      </c>
      <c r="O446" s="360">
        <v>152108</v>
      </c>
      <c r="P446" s="367">
        <v>-0.54190443632156104</v>
      </c>
      <c r="Q446" s="368" t="s">
        <v>45</v>
      </c>
      <c r="R446" s="351" t="s">
        <v>254</v>
      </c>
    </row>
    <row r="447" spans="1:18" s="351" customFormat="1" x14ac:dyDescent="0.25">
      <c r="A447" s="26">
        <v>29</v>
      </c>
      <c r="B447" s="25" t="s">
        <v>15</v>
      </c>
      <c r="C447" s="363">
        <v>1</v>
      </c>
      <c r="D447" s="364">
        <v>0</v>
      </c>
      <c r="E447" s="364">
        <v>0</v>
      </c>
      <c r="F447" s="364">
        <v>423</v>
      </c>
      <c r="G447" s="364">
        <v>220</v>
      </c>
      <c r="H447" s="364">
        <v>1</v>
      </c>
      <c r="I447" s="364">
        <v>4250</v>
      </c>
      <c r="J447" s="365">
        <v>4895</v>
      </c>
      <c r="K447" s="366">
        <v>11649.1</v>
      </c>
      <c r="L447" s="366">
        <v>0.42020413594183242</v>
      </c>
      <c r="M447" s="364">
        <v>208</v>
      </c>
      <c r="N447" s="364">
        <v>25</v>
      </c>
      <c r="O447" s="360">
        <v>8766</v>
      </c>
      <c r="P447" s="367">
        <v>-0.44159251654118181</v>
      </c>
      <c r="Q447" s="368" t="s">
        <v>46</v>
      </c>
      <c r="R447" s="351" t="s">
        <v>254</v>
      </c>
    </row>
    <row r="448" spans="1:18" s="380" customFormat="1" x14ac:dyDescent="0.25">
      <c r="A448" s="26"/>
      <c r="B448" s="25" t="s">
        <v>16</v>
      </c>
      <c r="C448" s="363">
        <v>20</v>
      </c>
      <c r="D448" s="364">
        <v>0</v>
      </c>
      <c r="E448" s="364">
        <v>8</v>
      </c>
      <c r="F448" s="364">
        <v>7574</v>
      </c>
      <c r="G448" s="364">
        <v>4098</v>
      </c>
      <c r="H448" s="364">
        <v>2</v>
      </c>
      <c r="I448" s="364">
        <v>62873</v>
      </c>
      <c r="J448" s="365">
        <v>74575</v>
      </c>
      <c r="K448" s="366">
        <v>84554.1</v>
      </c>
      <c r="L448" s="366">
        <v>0.88197970293575345</v>
      </c>
      <c r="M448" s="364">
        <v>2779</v>
      </c>
      <c r="N448" s="364">
        <v>787</v>
      </c>
      <c r="O448" s="360">
        <v>160874</v>
      </c>
      <c r="P448" s="367">
        <v>-0.53643845493989084</v>
      </c>
      <c r="Q448" s="368"/>
      <c r="R448" s="369"/>
    </row>
    <row r="449" spans="1:37" s="351" customFormat="1" x14ac:dyDescent="0.25">
      <c r="A449" s="26"/>
      <c r="B449" s="25"/>
      <c r="C449" s="363"/>
      <c r="D449" s="364"/>
      <c r="E449" s="364"/>
      <c r="F449" s="364"/>
      <c r="G449" s="364"/>
      <c r="H449" s="364"/>
      <c r="I449" s="364"/>
      <c r="J449" s="365"/>
      <c r="K449" s="366"/>
      <c r="L449" s="366"/>
      <c r="M449" s="364"/>
      <c r="N449" s="364"/>
      <c r="O449" s="360"/>
      <c r="P449" s="367"/>
      <c r="Q449" s="368"/>
      <c r="R449" s="369"/>
    </row>
    <row r="450" spans="1:37" s="351" customFormat="1" x14ac:dyDescent="0.25">
      <c r="A450" s="26">
        <v>30</v>
      </c>
      <c r="B450" s="25" t="s">
        <v>19</v>
      </c>
      <c r="C450" s="363">
        <v>0</v>
      </c>
      <c r="D450" s="364">
        <v>0</v>
      </c>
      <c r="E450" s="364">
        <v>0</v>
      </c>
      <c r="F450" s="364">
        <v>71</v>
      </c>
      <c r="G450" s="364">
        <v>0</v>
      </c>
      <c r="H450" s="364">
        <v>0</v>
      </c>
      <c r="I450" s="364">
        <v>13810.099337748339</v>
      </c>
      <c r="J450" s="365">
        <v>13881</v>
      </c>
      <c r="K450" s="366">
        <v>27584.000000000004</v>
      </c>
      <c r="L450" s="366">
        <v>0.50322650812064962</v>
      </c>
      <c r="M450" s="364">
        <v>833.0198675496689</v>
      </c>
      <c r="N450" s="364">
        <v>156.5298013245033</v>
      </c>
      <c r="O450" s="360">
        <v>17768</v>
      </c>
      <c r="P450" s="367">
        <v>-0.2187640702386312</v>
      </c>
      <c r="Q450" s="368" t="s">
        <v>49</v>
      </c>
      <c r="R450" s="369" t="s">
        <v>254</v>
      </c>
    </row>
    <row r="451" spans="1:37" s="351" customFormat="1" x14ac:dyDescent="0.25">
      <c r="A451" s="381">
        <v>30</v>
      </c>
      <c r="B451" s="371" t="s">
        <v>14</v>
      </c>
      <c r="C451" s="372">
        <v>3</v>
      </c>
      <c r="D451" s="373">
        <v>0</v>
      </c>
      <c r="E451" s="373">
        <v>0</v>
      </c>
      <c r="F451" s="373">
        <v>29</v>
      </c>
      <c r="G451" s="373">
        <v>7</v>
      </c>
      <c r="H451" s="373">
        <v>0</v>
      </c>
      <c r="I451" s="373">
        <v>3728.366445916115</v>
      </c>
      <c r="J451" s="378">
        <v>3767</v>
      </c>
      <c r="K451" s="379">
        <v>22869.4</v>
      </c>
      <c r="L451" s="379">
        <v>0.16471792001539173</v>
      </c>
      <c r="M451" s="373">
        <v>144.33995584988961</v>
      </c>
      <c r="N451" s="373">
        <v>17.50993377483444</v>
      </c>
      <c r="O451" s="378">
        <v>6590</v>
      </c>
      <c r="P451" s="367">
        <v>-0.42837632776934753</v>
      </c>
      <c r="Q451" s="368" t="s">
        <v>45</v>
      </c>
      <c r="R451" s="351" t="s">
        <v>254</v>
      </c>
    </row>
    <row r="452" spans="1:37" s="351" customFormat="1" x14ac:dyDescent="0.25">
      <c r="A452" s="381">
        <v>30</v>
      </c>
      <c r="B452" s="371" t="s">
        <v>18</v>
      </c>
      <c r="C452" s="372">
        <v>1</v>
      </c>
      <c r="D452" s="373">
        <v>0</v>
      </c>
      <c r="E452" s="373">
        <v>2</v>
      </c>
      <c r="F452" s="373">
        <v>60</v>
      </c>
      <c r="G452" s="373">
        <v>4</v>
      </c>
      <c r="H452" s="373">
        <v>0</v>
      </c>
      <c r="I452" s="373">
        <v>8707.5342163355417</v>
      </c>
      <c r="J452" s="378">
        <v>8775</v>
      </c>
      <c r="K452" s="379">
        <v>21681.1</v>
      </c>
      <c r="L452" s="379">
        <v>0.40473038729584754</v>
      </c>
      <c r="M452" s="373">
        <v>325.64017660044146</v>
      </c>
      <c r="N452" s="373">
        <v>34.960264900662253</v>
      </c>
      <c r="O452" s="378">
        <v>11003</v>
      </c>
      <c r="P452" s="382">
        <v>-0.20249022993728982</v>
      </c>
      <c r="Q452" s="368" t="s">
        <v>48</v>
      </c>
      <c r="R452" s="351" t="s">
        <v>254</v>
      </c>
    </row>
    <row r="453" spans="1:37" s="351" customFormat="1" x14ac:dyDescent="0.25">
      <c r="A453" s="26"/>
      <c r="B453" s="25" t="s">
        <v>138</v>
      </c>
      <c r="C453" s="363">
        <v>4</v>
      </c>
      <c r="D453" s="364">
        <v>0</v>
      </c>
      <c r="E453" s="364">
        <v>2</v>
      </c>
      <c r="F453" s="364">
        <v>160</v>
      </c>
      <c r="G453" s="364">
        <v>11</v>
      </c>
      <c r="H453" s="364">
        <v>0</v>
      </c>
      <c r="I453" s="364">
        <v>26245.999999999996</v>
      </c>
      <c r="J453" s="365">
        <v>26423</v>
      </c>
      <c r="K453" s="366">
        <v>72134.5</v>
      </c>
      <c r="L453" s="366">
        <v>0.36630183892589535</v>
      </c>
      <c r="M453" s="364">
        <v>1303</v>
      </c>
      <c r="N453" s="364">
        <v>209</v>
      </c>
      <c r="O453" s="360">
        <v>35361</v>
      </c>
      <c r="P453" s="367">
        <v>-0.25276434489974831</v>
      </c>
      <c r="Q453" s="368"/>
      <c r="R453" s="369"/>
    </row>
    <row r="454" spans="1:37" s="351" customFormat="1" x14ac:dyDescent="0.25">
      <c r="A454" s="26"/>
      <c r="B454" s="25"/>
      <c r="C454" s="363"/>
      <c r="D454" s="364"/>
      <c r="E454" s="364"/>
      <c r="F454" s="364"/>
      <c r="G454" s="364"/>
      <c r="H454" s="364"/>
      <c r="I454" s="364"/>
      <c r="J454" s="365"/>
      <c r="K454" s="366"/>
      <c r="L454" s="366"/>
      <c r="M454" s="364"/>
      <c r="N454" s="364"/>
      <c r="O454" s="360"/>
      <c r="P454" s="367"/>
      <c r="Q454" s="368"/>
      <c r="R454" s="369"/>
    </row>
    <row r="455" spans="1:37" s="351" customFormat="1" x14ac:dyDescent="0.25">
      <c r="A455" s="26">
        <v>32</v>
      </c>
      <c r="B455" s="25" t="s">
        <v>14</v>
      </c>
      <c r="C455" s="372">
        <v>121</v>
      </c>
      <c r="D455" s="373">
        <v>0</v>
      </c>
      <c r="E455" s="373">
        <v>15</v>
      </c>
      <c r="F455" s="373">
        <v>7013</v>
      </c>
      <c r="G455" s="373">
        <v>2191</v>
      </c>
      <c r="H455" s="373">
        <v>1</v>
      </c>
      <c r="I455" s="373">
        <v>25232</v>
      </c>
      <c r="J455" s="378">
        <v>34573</v>
      </c>
      <c r="K455" s="379">
        <v>52603.100000000006</v>
      </c>
      <c r="L455" s="379">
        <v>0.65724263398925153</v>
      </c>
      <c r="M455" s="373">
        <v>1206</v>
      </c>
      <c r="N455" s="373">
        <v>454</v>
      </c>
      <c r="O455" s="378">
        <v>41461</v>
      </c>
      <c r="P455" s="367">
        <v>-0.1661320276886713</v>
      </c>
      <c r="Q455" s="368" t="s">
        <v>45</v>
      </c>
      <c r="R455" s="351" t="s">
        <v>254</v>
      </c>
    </row>
    <row r="456" spans="1:37" s="351" customFormat="1" x14ac:dyDescent="0.25">
      <c r="A456" s="381">
        <v>32</v>
      </c>
      <c r="B456" s="371" t="s">
        <v>18</v>
      </c>
      <c r="C456" s="372">
        <v>1</v>
      </c>
      <c r="D456" s="373">
        <v>0</v>
      </c>
      <c r="E456" s="373">
        <v>1</v>
      </c>
      <c r="F456" s="373">
        <v>545</v>
      </c>
      <c r="G456" s="373">
        <v>100</v>
      </c>
      <c r="H456" s="373">
        <v>1</v>
      </c>
      <c r="I456" s="373">
        <v>1973</v>
      </c>
      <c r="J456" s="378">
        <v>2621</v>
      </c>
      <c r="K456" s="379">
        <v>3050.3</v>
      </c>
      <c r="L456" s="379">
        <v>0.8592597449431203</v>
      </c>
      <c r="M456" s="373">
        <v>77</v>
      </c>
      <c r="N456" s="373">
        <v>25</v>
      </c>
      <c r="O456" s="360">
        <v>2676</v>
      </c>
      <c r="P456" s="382">
        <v>-2.0553064275037336E-2</v>
      </c>
      <c r="Q456" s="368" t="s">
        <v>48</v>
      </c>
      <c r="R456" s="351" t="s">
        <v>254</v>
      </c>
    </row>
    <row r="457" spans="1:37" s="351" customFormat="1" x14ac:dyDescent="0.25">
      <c r="A457" s="26"/>
      <c r="B457" s="25" t="s">
        <v>138</v>
      </c>
      <c r="C457" s="363">
        <v>122</v>
      </c>
      <c r="D457" s="364">
        <v>0</v>
      </c>
      <c r="E457" s="364">
        <v>16</v>
      </c>
      <c r="F457" s="364">
        <v>7558</v>
      </c>
      <c r="G457" s="364">
        <v>2291</v>
      </c>
      <c r="H457" s="364">
        <v>2</v>
      </c>
      <c r="I457" s="364">
        <v>27205</v>
      </c>
      <c r="J457" s="365">
        <v>37194</v>
      </c>
      <c r="K457" s="366">
        <v>55653.400000000009</v>
      </c>
      <c r="L457" s="366">
        <v>0.66831496368595622</v>
      </c>
      <c r="M457" s="364">
        <v>1283</v>
      </c>
      <c r="N457" s="364">
        <v>479</v>
      </c>
      <c r="O457" s="360">
        <v>44137</v>
      </c>
      <c r="P457" s="367">
        <v>-0.15730566191630602</v>
      </c>
      <c r="Q457" s="368"/>
      <c r="R457" s="369"/>
    </row>
    <row r="458" spans="1:37" s="351" customFormat="1" x14ac:dyDescent="0.25">
      <c r="A458" s="26"/>
      <c r="B458" s="25"/>
      <c r="C458" s="363"/>
      <c r="D458" s="364"/>
      <c r="E458" s="364"/>
      <c r="F458" s="364"/>
      <c r="G458" s="364"/>
      <c r="H458" s="364"/>
      <c r="I458" s="364"/>
      <c r="J458" s="365"/>
      <c r="K458" s="366"/>
      <c r="L458" s="366"/>
      <c r="M458" s="364"/>
      <c r="N458" s="364"/>
      <c r="O458" s="360"/>
      <c r="P458" s="367"/>
      <c r="Q458" s="368"/>
    </row>
    <row r="459" spans="1:37" s="351" customFormat="1" x14ac:dyDescent="0.25">
      <c r="A459" s="26">
        <v>35</v>
      </c>
      <c r="B459" s="25" t="s">
        <v>14</v>
      </c>
      <c r="C459" s="363">
        <v>193</v>
      </c>
      <c r="D459" s="364">
        <v>0</v>
      </c>
      <c r="E459" s="364">
        <v>13</v>
      </c>
      <c r="F459" s="364">
        <v>10385</v>
      </c>
      <c r="G459" s="364">
        <v>1526</v>
      </c>
      <c r="H459" s="364">
        <v>1</v>
      </c>
      <c r="I459" s="364">
        <v>82390</v>
      </c>
      <c r="J459" s="365">
        <v>94508</v>
      </c>
      <c r="K459" s="366">
        <v>114467.9</v>
      </c>
      <c r="L459" s="366">
        <v>0.82562884441839157</v>
      </c>
      <c r="M459" s="364">
        <v>4004</v>
      </c>
      <c r="N459" s="364">
        <v>1202</v>
      </c>
      <c r="O459" s="360">
        <v>146002</v>
      </c>
      <c r="P459" s="367">
        <v>-0.3526937987150861</v>
      </c>
      <c r="Q459" s="368" t="s">
        <v>45</v>
      </c>
      <c r="R459" s="369" t="s">
        <v>254</v>
      </c>
    </row>
    <row r="460" spans="1:37" s="380" customFormat="1" x14ac:dyDescent="0.25">
      <c r="A460" s="26"/>
      <c r="B460" s="25"/>
      <c r="C460" s="363"/>
      <c r="D460" s="364"/>
      <c r="E460" s="364"/>
      <c r="F460" s="364"/>
      <c r="G460" s="364"/>
      <c r="H460" s="364"/>
      <c r="I460" s="364"/>
      <c r="J460" s="365"/>
      <c r="K460" s="366"/>
      <c r="L460" s="366"/>
      <c r="M460" s="364"/>
      <c r="N460" s="364"/>
      <c r="O460" s="360"/>
      <c r="P460" s="367"/>
      <c r="Q460" s="368"/>
    </row>
    <row r="461" spans="1:37" s="351" customFormat="1" x14ac:dyDescent="0.25">
      <c r="A461" s="26">
        <v>39</v>
      </c>
      <c r="B461" s="25" t="s">
        <v>14</v>
      </c>
      <c r="C461" s="363">
        <v>17</v>
      </c>
      <c r="D461" s="364">
        <v>0</v>
      </c>
      <c r="E461" s="364">
        <v>1</v>
      </c>
      <c r="F461" s="364">
        <v>331</v>
      </c>
      <c r="G461" s="364">
        <v>277</v>
      </c>
      <c r="H461" s="364">
        <v>0</v>
      </c>
      <c r="I461" s="364">
        <v>4268</v>
      </c>
      <c r="J461" s="365">
        <v>4894</v>
      </c>
      <c r="K461" s="366">
        <v>29628.600000000002</v>
      </c>
      <c r="L461" s="366">
        <v>0.16517823994383804</v>
      </c>
      <c r="M461" s="364">
        <v>167</v>
      </c>
      <c r="N461" s="364">
        <v>8</v>
      </c>
      <c r="O461" s="360">
        <v>5923</v>
      </c>
      <c r="P461" s="367">
        <v>-0.17372952895492144</v>
      </c>
      <c r="Q461" s="368" t="s">
        <v>45</v>
      </c>
      <c r="R461" s="369" t="s">
        <v>254</v>
      </c>
    </row>
    <row r="462" spans="1:37" s="351" customFormat="1" x14ac:dyDescent="0.25">
      <c r="A462" s="26"/>
      <c r="B462" s="25"/>
      <c r="C462" s="363"/>
      <c r="D462" s="364"/>
      <c r="E462" s="364"/>
      <c r="F462" s="364"/>
      <c r="G462" s="364"/>
      <c r="H462" s="364"/>
      <c r="I462" s="364"/>
      <c r="J462" s="365"/>
      <c r="K462" s="366"/>
      <c r="L462" s="366"/>
      <c r="M462" s="364"/>
      <c r="N462" s="364"/>
      <c r="O462" s="360"/>
      <c r="P462" s="367"/>
      <c r="Q462" s="368"/>
      <c r="R462" s="369"/>
      <c r="S462" s="388"/>
      <c r="T462" s="388"/>
      <c r="U462" s="388"/>
      <c r="V462" s="388"/>
      <c r="W462" s="388"/>
      <c r="X462" s="388"/>
      <c r="Y462" s="388"/>
      <c r="Z462" s="388"/>
      <c r="AA462" s="388"/>
      <c r="AB462" s="388"/>
      <c r="AC462" s="388"/>
      <c r="AD462" s="388"/>
      <c r="AE462" s="388"/>
      <c r="AF462" s="388"/>
      <c r="AG462" s="388"/>
      <c r="AH462" s="388"/>
      <c r="AI462" s="388"/>
      <c r="AJ462" s="388"/>
      <c r="AK462" s="388"/>
    </row>
    <row r="463" spans="1:37" s="388" customFormat="1" ht="12.75" customHeight="1" x14ac:dyDescent="0.25">
      <c r="A463" s="381">
        <v>40</v>
      </c>
      <c r="B463" s="371" t="s">
        <v>19</v>
      </c>
      <c r="C463" s="372">
        <v>10</v>
      </c>
      <c r="D463" s="373">
        <v>0</v>
      </c>
      <c r="E463" s="373">
        <v>1</v>
      </c>
      <c r="F463" s="373">
        <v>7</v>
      </c>
      <c r="G463" s="373">
        <v>5</v>
      </c>
      <c r="H463" s="373">
        <v>0</v>
      </c>
      <c r="I463" s="373">
        <v>48804</v>
      </c>
      <c r="J463" s="378">
        <v>48827</v>
      </c>
      <c r="K463" s="379">
        <v>45388.9</v>
      </c>
      <c r="L463" s="379">
        <v>1.0757475946762314</v>
      </c>
      <c r="M463" s="373">
        <v>3106</v>
      </c>
      <c r="N463" s="373">
        <v>586</v>
      </c>
      <c r="O463" s="360">
        <v>48687</v>
      </c>
      <c r="P463" s="367">
        <v>2.8755109166718196E-3</v>
      </c>
      <c r="Q463" s="368" t="s">
        <v>49</v>
      </c>
      <c r="R463" s="388" t="s">
        <v>254</v>
      </c>
    </row>
    <row r="464" spans="1:37" s="388" customFormat="1" x14ac:dyDescent="0.25">
      <c r="A464" s="26">
        <v>40</v>
      </c>
      <c r="B464" s="25" t="s">
        <v>18</v>
      </c>
      <c r="C464" s="363">
        <v>1</v>
      </c>
      <c r="D464" s="364">
        <v>0</v>
      </c>
      <c r="E464" s="364">
        <v>1</v>
      </c>
      <c r="F464" s="364">
        <v>26</v>
      </c>
      <c r="G464" s="364">
        <v>0</v>
      </c>
      <c r="H464" s="364">
        <v>0</v>
      </c>
      <c r="I464" s="364">
        <v>850</v>
      </c>
      <c r="J464" s="365">
        <v>878</v>
      </c>
      <c r="K464" s="366">
        <v>1360.1000000000001</v>
      </c>
      <c r="L464" s="366">
        <v>0.64554076906109836</v>
      </c>
      <c r="M464" s="364">
        <v>57</v>
      </c>
      <c r="N464" s="364">
        <v>6</v>
      </c>
      <c r="O464" s="360">
        <v>1125</v>
      </c>
      <c r="P464" s="382">
        <v>-0.2195555555555555</v>
      </c>
      <c r="Q464" s="368" t="s">
        <v>48</v>
      </c>
      <c r="R464" s="351" t="s">
        <v>254</v>
      </c>
      <c r="S464" s="351"/>
      <c r="T464" s="351"/>
      <c r="U464" s="351"/>
      <c r="V464" s="351"/>
      <c r="W464" s="351"/>
      <c r="X464" s="351"/>
      <c r="Y464" s="351"/>
      <c r="Z464" s="351"/>
      <c r="AA464" s="351"/>
      <c r="AB464" s="351"/>
      <c r="AC464" s="351"/>
      <c r="AD464" s="351"/>
      <c r="AE464" s="351"/>
      <c r="AF464" s="351"/>
      <c r="AG464" s="351"/>
      <c r="AH464" s="351"/>
      <c r="AI464" s="351"/>
      <c r="AJ464" s="351"/>
      <c r="AK464" s="351"/>
    </row>
    <row r="465" spans="1:37" s="389" customFormat="1" x14ac:dyDescent="0.25">
      <c r="A465" s="26"/>
      <c r="B465" s="25" t="s">
        <v>138</v>
      </c>
      <c r="C465" s="363">
        <v>11</v>
      </c>
      <c r="D465" s="364">
        <v>0</v>
      </c>
      <c r="E465" s="364">
        <v>2</v>
      </c>
      <c r="F465" s="364">
        <v>33</v>
      </c>
      <c r="G465" s="364">
        <v>5</v>
      </c>
      <c r="H465" s="364">
        <v>0</v>
      </c>
      <c r="I465" s="364">
        <v>49654</v>
      </c>
      <c r="J465" s="365">
        <v>49705</v>
      </c>
      <c r="K465" s="366">
        <v>46749</v>
      </c>
      <c r="L465" s="366">
        <v>1.0632312990652206</v>
      </c>
      <c r="M465" s="364">
        <v>3163</v>
      </c>
      <c r="N465" s="364">
        <v>592</v>
      </c>
      <c r="O465" s="360">
        <v>49812</v>
      </c>
      <c r="P465" s="367">
        <v>-2.1480767686501423E-3</v>
      </c>
      <c r="Q465" s="368"/>
      <c r="R465" s="369"/>
      <c r="S465" s="380"/>
      <c r="T465" s="380"/>
      <c r="U465" s="380"/>
      <c r="V465" s="380"/>
      <c r="W465" s="380"/>
      <c r="X465" s="380"/>
      <c r="Y465" s="380"/>
      <c r="Z465" s="380"/>
      <c r="AA465" s="380"/>
      <c r="AB465" s="380"/>
      <c r="AC465" s="380"/>
      <c r="AD465" s="380"/>
      <c r="AE465" s="380"/>
      <c r="AF465" s="380"/>
      <c r="AG465" s="380"/>
      <c r="AH465" s="380"/>
      <c r="AI465" s="380"/>
      <c r="AJ465" s="380"/>
      <c r="AK465" s="380"/>
    </row>
    <row r="466" spans="1:37" s="388" customFormat="1" ht="15.75" customHeight="1" x14ac:dyDescent="0.25">
      <c r="A466" s="26"/>
      <c r="B466" s="25"/>
      <c r="C466" s="363"/>
      <c r="D466" s="364"/>
      <c r="E466" s="364"/>
      <c r="F466" s="364"/>
      <c r="G466" s="364"/>
      <c r="H466" s="364"/>
      <c r="I466" s="364"/>
      <c r="J466" s="365"/>
      <c r="K466" s="366"/>
      <c r="L466" s="366"/>
      <c r="M466" s="364"/>
      <c r="N466" s="364"/>
      <c r="O466" s="360"/>
      <c r="P466" s="367"/>
      <c r="Q466" s="368"/>
      <c r="R466" s="369"/>
      <c r="S466" s="351"/>
      <c r="T466" s="351"/>
      <c r="U466" s="351"/>
      <c r="V466" s="351"/>
      <c r="W466" s="351"/>
      <c r="X466" s="351"/>
      <c r="Y466" s="351"/>
      <c r="Z466" s="351"/>
      <c r="AA466" s="351"/>
      <c r="AB466" s="351"/>
      <c r="AC466" s="351"/>
      <c r="AD466" s="351"/>
      <c r="AE466" s="351"/>
      <c r="AF466" s="351"/>
      <c r="AG466" s="351"/>
      <c r="AH466" s="351"/>
      <c r="AI466" s="351"/>
      <c r="AJ466" s="351"/>
      <c r="AK466" s="351"/>
    </row>
    <row r="467" spans="1:37" s="351" customFormat="1" ht="15.75" customHeight="1" x14ac:dyDescent="0.25">
      <c r="A467" s="26">
        <v>41</v>
      </c>
      <c r="B467" s="25" t="s">
        <v>26</v>
      </c>
      <c r="C467" s="363">
        <v>1</v>
      </c>
      <c r="D467" s="364">
        <v>0</v>
      </c>
      <c r="E467" s="364">
        <v>0</v>
      </c>
      <c r="F467" s="364">
        <v>145</v>
      </c>
      <c r="G467" s="364">
        <v>40</v>
      </c>
      <c r="H467" s="364">
        <v>0</v>
      </c>
      <c r="I467" s="364">
        <v>1178.0143281051292</v>
      </c>
      <c r="J467" s="365">
        <v>1364</v>
      </c>
      <c r="K467" s="366">
        <v>2134.9</v>
      </c>
      <c r="L467" s="366">
        <v>0.63890580355051751</v>
      </c>
      <c r="M467" s="364">
        <v>79.014328105129294</v>
      </c>
      <c r="N467" s="364">
        <v>11</v>
      </c>
      <c r="O467" s="360">
        <v>3939</v>
      </c>
      <c r="P467" s="367">
        <v>-0.6537192180756537</v>
      </c>
      <c r="Q467" s="368" t="s">
        <v>55</v>
      </c>
      <c r="R467" s="369" t="s">
        <v>254</v>
      </c>
    </row>
    <row r="468" spans="1:37" s="351" customFormat="1" x14ac:dyDescent="0.25">
      <c r="A468" s="381">
        <v>41</v>
      </c>
      <c r="B468" s="371" t="s">
        <v>14</v>
      </c>
      <c r="C468" s="372">
        <v>33</v>
      </c>
      <c r="D468" s="373">
        <v>0</v>
      </c>
      <c r="E468" s="373">
        <v>19</v>
      </c>
      <c r="F468" s="373">
        <v>10135</v>
      </c>
      <c r="G468" s="373">
        <v>3680</v>
      </c>
      <c r="H468" s="373">
        <v>0</v>
      </c>
      <c r="I468" s="373">
        <v>67004.940568037302</v>
      </c>
      <c r="J468" s="378">
        <v>80872</v>
      </c>
      <c r="K468" s="379">
        <v>78619</v>
      </c>
      <c r="L468" s="379">
        <v>1.0286571948256782</v>
      </c>
      <c r="M468" s="373">
        <v>2868.9405680373038</v>
      </c>
      <c r="N468" s="373">
        <v>774</v>
      </c>
      <c r="O468" s="360">
        <v>140434</v>
      </c>
      <c r="P468" s="367">
        <v>-0.42412806015637239</v>
      </c>
      <c r="Q468" s="368" t="s">
        <v>45</v>
      </c>
      <c r="R468" s="351" t="s">
        <v>254</v>
      </c>
    </row>
    <row r="469" spans="1:37" s="351" customFormat="1" x14ac:dyDescent="0.25">
      <c r="A469" s="26">
        <v>41</v>
      </c>
      <c r="B469" s="25" t="s">
        <v>15</v>
      </c>
      <c r="C469" s="363">
        <v>2</v>
      </c>
      <c r="D469" s="364">
        <v>0</v>
      </c>
      <c r="E469" s="364">
        <v>2</v>
      </c>
      <c r="F469" s="364">
        <v>592</v>
      </c>
      <c r="G469" s="364">
        <v>202</v>
      </c>
      <c r="H469" s="364">
        <v>0</v>
      </c>
      <c r="I469" s="364">
        <v>3499.045103857567</v>
      </c>
      <c r="J469" s="365">
        <v>4297</v>
      </c>
      <c r="K469" s="366">
        <v>9396.9000000000015</v>
      </c>
      <c r="L469" s="366">
        <v>0.4572784641743553</v>
      </c>
      <c r="M469" s="364">
        <v>198.0451038575668</v>
      </c>
      <c r="N469" s="364">
        <v>30</v>
      </c>
      <c r="O469" s="360">
        <v>6580</v>
      </c>
      <c r="P469" s="367">
        <v>-0.34696048632218845</v>
      </c>
      <c r="Q469" s="368" t="s">
        <v>46</v>
      </c>
      <c r="R469" s="351" t="s">
        <v>254</v>
      </c>
    </row>
    <row r="470" spans="1:37" s="351" customFormat="1" x14ac:dyDescent="0.25">
      <c r="A470" s="26"/>
      <c r="B470" s="25" t="s">
        <v>138</v>
      </c>
      <c r="C470" s="363">
        <v>36</v>
      </c>
      <c r="D470" s="364">
        <v>0</v>
      </c>
      <c r="E470" s="364">
        <v>21</v>
      </c>
      <c r="F470" s="364">
        <v>10872</v>
      </c>
      <c r="G470" s="364">
        <v>3922</v>
      </c>
      <c r="H470" s="364">
        <v>0</v>
      </c>
      <c r="I470" s="364">
        <v>71682</v>
      </c>
      <c r="J470" s="365">
        <v>86533</v>
      </c>
      <c r="K470" s="366">
        <v>90150.799999999988</v>
      </c>
      <c r="L470" s="366">
        <v>0.95986946316616173</v>
      </c>
      <c r="M470" s="364">
        <v>3146</v>
      </c>
      <c r="N470" s="364">
        <v>815</v>
      </c>
      <c r="O470" s="360">
        <v>150953</v>
      </c>
      <c r="P470" s="367">
        <v>-0.42675534769100321</v>
      </c>
      <c r="Q470" s="368"/>
      <c r="R470" s="369"/>
    </row>
    <row r="471" spans="1:37" s="351" customFormat="1" ht="12.75" customHeight="1" x14ac:dyDescent="0.25">
      <c r="A471" s="26"/>
      <c r="B471" s="25"/>
      <c r="C471" s="363"/>
      <c r="D471" s="364"/>
      <c r="E471" s="364"/>
      <c r="F471" s="364"/>
      <c r="G471" s="364"/>
      <c r="H471" s="364"/>
      <c r="I471" s="364"/>
      <c r="J471" s="365"/>
      <c r="K471" s="366"/>
      <c r="L471" s="366"/>
      <c r="M471" s="364"/>
      <c r="N471" s="364"/>
      <c r="O471" s="360"/>
      <c r="P471" s="367"/>
      <c r="Q471" s="368"/>
      <c r="R471" s="369"/>
    </row>
    <row r="472" spans="1:37" s="351" customFormat="1" ht="12.75" customHeight="1" x14ac:dyDescent="0.25">
      <c r="A472" s="26">
        <v>43</v>
      </c>
      <c r="B472" s="25" t="s">
        <v>17</v>
      </c>
      <c r="C472" s="372">
        <v>5</v>
      </c>
      <c r="D472" s="373">
        <v>0</v>
      </c>
      <c r="E472" s="373">
        <v>1</v>
      </c>
      <c r="F472" s="373">
        <v>1222</v>
      </c>
      <c r="G472" s="373">
        <v>211</v>
      </c>
      <c r="H472" s="373">
        <v>0</v>
      </c>
      <c r="I472" s="373">
        <v>7683</v>
      </c>
      <c r="J472" s="378">
        <v>9122</v>
      </c>
      <c r="K472" s="379">
        <v>10172.9</v>
      </c>
      <c r="L472" s="379">
        <v>0.89669612401576737</v>
      </c>
      <c r="M472" s="373">
        <v>337</v>
      </c>
      <c r="N472" s="373">
        <v>64</v>
      </c>
      <c r="O472" s="360">
        <v>9141</v>
      </c>
      <c r="P472" s="367">
        <v>-2.0785472049009712E-3</v>
      </c>
      <c r="Q472" s="368" t="s">
        <v>47</v>
      </c>
      <c r="R472" s="351" t="s">
        <v>254</v>
      </c>
    </row>
    <row r="473" spans="1:37" s="380" customFormat="1" ht="12.75" customHeight="1" x14ac:dyDescent="0.25">
      <c r="A473" s="26">
        <v>43</v>
      </c>
      <c r="B473" s="25" t="s">
        <v>14</v>
      </c>
      <c r="C473" s="363">
        <v>11</v>
      </c>
      <c r="D473" s="364">
        <v>0</v>
      </c>
      <c r="E473" s="364">
        <v>3</v>
      </c>
      <c r="F473" s="364">
        <v>3849</v>
      </c>
      <c r="G473" s="364">
        <v>760</v>
      </c>
      <c r="H473" s="364">
        <v>0</v>
      </c>
      <c r="I473" s="364">
        <v>27519</v>
      </c>
      <c r="J473" s="365">
        <v>32142</v>
      </c>
      <c r="K473" s="366">
        <v>50923.500000000007</v>
      </c>
      <c r="L473" s="366">
        <v>0.6311820672184747</v>
      </c>
      <c r="M473" s="364">
        <v>1314</v>
      </c>
      <c r="N473" s="364">
        <v>219</v>
      </c>
      <c r="O473" s="360">
        <v>55971</v>
      </c>
      <c r="P473" s="367">
        <v>-0.42573832877740259</v>
      </c>
      <c r="Q473" s="368" t="s">
        <v>45</v>
      </c>
      <c r="R473" s="380" t="s">
        <v>254</v>
      </c>
    </row>
    <row r="474" spans="1:37" s="351" customFormat="1" ht="12.75" customHeight="1" x14ac:dyDescent="0.25">
      <c r="A474" s="26"/>
      <c r="B474" s="390" t="s">
        <v>16</v>
      </c>
      <c r="C474" s="363">
        <v>16</v>
      </c>
      <c r="D474" s="364">
        <v>0</v>
      </c>
      <c r="E474" s="364">
        <v>4</v>
      </c>
      <c r="F474" s="364">
        <v>5071</v>
      </c>
      <c r="G474" s="364">
        <v>971</v>
      </c>
      <c r="H474" s="364">
        <v>0</v>
      </c>
      <c r="I474" s="364">
        <v>35202</v>
      </c>
      <c r="J474" s="365">
        <v>41264</v>
      </c>
      <c r="K474" s="366">
        <v>61096.400000000009</v>
      </c>
      <c r="L474" s="366">
        <v>0.67539167610530237</v>
      </c>
      <c r="M474" s="364">
        <v>1651</v>
      </c>
      <c r="N474" s="364">
        <v>283</v>
      </c>
      <c r="O474" s="360">
        <v>65112</v>
      </c>
      <c r="P474" s="367">
        <v>-0.36626121145103818</v>
      </c>
      <c r="Q474" s="368"/>
      <c r="R474" s="369"/>
    </row>
    <row r="475" spans="1:37" s="351" customFormat="1" x14ac:dyDescent="0.25">
      <c r="A475" s="26"/>
      <c r="B475" s="25"/>
      <c r="C475" s="363"/>
      <c r="D475" s="364"/>
      <c r="E475" s="364"/>
      <c r="F475" s="364"/>
      <c r="G475" s="364"/>
      <c r="H475" s="364"/>
      <c r="I475" s="364"/>
      <c r="J475" s="365"/>
      <c r="K475" s="366"/>
      <c r="L475" s="366"/>
      <c r="M475" s="364"/>
      <c r="N475" s="364"/>
      <c r="O475" s="360"/>
      <c r="P475" s="367"/>
      <c r="Q475" s="368"/>
      <c r="R475" s="369"/>
    </row>
    <row r="476" spans="1:37" s="351" customFormat="1" x14ac:dyDescent="0.25">
      <c r="A476" s="381">
        <v>44</v>
      </c>
      <c r="B476" s="371" t="s">
        <v>20</v>
      </c>
      <c r="C476" s="372">
        <v>0</v>
      </c>
      <c r="D476" s="373">
        <v>0</v>
      </c>
      <c r="E476" s="373">
        <v>0</v>
      </c>
      <c r="F476" s="373">
        <v>128</v>
      </c>
      <c r="G476" s="373">
        <v>60</v>
      </c>
      <c r="H476" s="373">
        <v>0</v>
      </c>
      <c r="I476" s="373">
        <v>484</v>
      </c>
      <c r="J476" s="378">
        <v>672</v>
      </c>
      <c r="K476" s="379">
        <v>13882.4</v>
      </c>
      <c r="L476" s="379">
        <v>4.8406615570794675E-2</v>
      </c>
      <c r="M476" s="373">
        <v>47</v>
      </c>
      <c r="N476" s="373">
        <v>0</v>
      </c>
      <c r="O476" s="360">
        <v>1367</v>
      </c>
      <c r="P476" s="367">
        <v>-0.5084125822970007</v>
      </c>
      <c r="Q476" s="368" t="s">
        <v>247</v>
      </c>
      <c r="R476" s="351" t="s">
        <v>254</v>
      </c>
    </row>
    <row r="477" spans="1:37" s="388" customFormat="1" x14ac:dyDescent="0.25">
      <c r="A477" s="26">
        <v>44</v>
      </c>
      <c r="B477" s="25" t="s">
        <v>14</v>
      </c>
      <c r="C477" s="363">
        <v>63</v>
      </c>
      <c r="D477" s="364">
        <v>0</v>
      </c>
      <c r="E477" s="364">
        <v>3</v>
      </c>
      <c r="F477" s="364">
        <v>8074</v>
      </c>
      <c r="G477" s="364">
        <v>2797</v>
      </c>
      <c r="H477" s="364">
        <v>0</v>
      </c>
      <c r="I477" s="364">
        <v>34335</v>
      </c>
      <c r="J477" s="365">
        <v>45272</v>
      </c>
      <c r="K477" s="366">
        <v>61825.900000000009</v>
      </c>
      <c r="L477" s="366">
        <v>0.7322497529352584</v>
      </c>
      <c r="M477" s="364">
        <v>1274</v>
      </c>
      <c r="N477" s="364">
        <v>401</v>
      </c>
      <c r="O477" s="360">
        <v>61441</v>
      </c>
      <c r="P477" s="367">
        <v>-0.26316303445581946</v>
      </c>
      <c r="Q477" s="368" t="s">
        <v>45</v>
      </c>
      <c r="R477" s="388" t="s">
        <v>254</v>
      </c>
    </row>
    <row r="478" spans="1:37" s="389" customFormat="1" x14ac:dyDescent="0.25">
      <c r="A478" s="26"/>
      <c r="B478" s="25" t="s">
        <v>138</v>
      </c>
      <c r="C478" s="363">
        <v>63</v>
      </c>
      <c r="D478" s="364">
        <v>0</v>
      </c>
      <c r="E478" s="364">
        <v>3</v>
      </c>
      <c r="F478" s="364">
        <v>8202</v>
      </c>
      <c r="G478" s="364">
        <v>2857</v>
      </c>
      <c r="H478" s="364">
        <v>0</v>
      </c>
      <c r="I478" s="364">
        <v>34819</v>
      </c>
      <c r="J478" s="365">
        <v>45944</v>
      </c>
      <c r="K478" s="366">
        <v>75708.3</v>
      </c>
      <c r="L478" s="366">
        <v>0.6068555231064493</v>
      </c>
      <c r="M478" s="364">
        <v>1321</v>
      </c>
      <c r="N478" s="364">
        <v>401</v>
      </c>
      <c r="O478" s="360">
        <v>62808</v>
      </c>
      <c r="P478" s="367">
        <v>-0.26850082792001018</v>
      </c>
      <c r="Q478" s="368"/>
      <c r="R478" s="369"/>
    </row>
    <row r="479" spans="1:37" s="388" customFormat="1" x14ac:dyDescent="0.25">
      <c r="A479" s="26"/>
      <c r="B479" s="25"/>
      <c r="C479" s="363"/>
      <c r="D479" s="364"/>
      <c r="E479" s="364"/>
      <c r="F479" s="364"/>
      <c r="G479" s="364"/>
      <c r="H479" s="364"/>
      <c r="I479" s="364"/>
      <c r="J479" s="365"/>
      <c r="K479" s="366"/>
      <c r="L479" s="366"/>
      <c r="M479" s="364"/>
      <c r="N479" s="364"/>
      <c r="O479" s="360"/>
      <c r="P479" s="367"/>
      <c r="Q479" s="368"/>
      <c r="R479" s="369"/>
    </row>
    <row r="480" spans="1:37" s="388" customFormat="1" x14ac:dyDescent="0.25">
      <c r="A480" s="26">
        <v>45</v>
      </c>
      <c r="B480" s="25" t="s">
        <v>19</v>
      </c>
      <c r="C480" s="363">
        <v>7</v>
      </c>
      <c r="D480" s="364">
        <v>0</v>
      </c>
      <c r="E480" s="364">
        <v>1</v>
      </c>
      <c r="F480" s="364">
        <v>9</v>
      </c>
      <c r="G480" s="364">
        <v>0</v>
      </c>
      <c r="H480" s="364">
        <v>0</v>
      </c>
      <c r="I480" s="364">
        <v>10530</v>
      </c>
      <c r="J480" s="365">
        <v>10547</v>
      </c>
      <c r="K480" s="366">
        <v>25755.600000000002</v>
      </c>
      <c r="L480" s="366">
        <v>0.40950317600832437</v>
      </c>
      <c r="M480" s="364">
        <v>631</v>
      </c>
      <c r="N480" s="364">
        <v>97</v>
      </c>
      <c r="O480" s="360">
        <v>18247</v>
      </c>
      <c r="P480" s="367">
        <v>-0.42198717597413271</v>
      </c>
      <c r="Q480" s="368" t="s">
        <v>49</v>
      </c>
      <c r="R480" s="369" t="s">
        <v>254</v>
      </c>
    </row>
    <row r="481" spans="1:18" s="388" customFormat="1" x14ac:dyDescent="0.25">
      <c r="A481" s="381">
        <v>45</v>
      </c>
      <c r="B481" s="371" t="s">
        <v>14</v>
      </c>
      <c r="C481" s="372">
        <v>3</v>
      </c>
      <c r="D481" s="373">
        <v>0</v>
      </c>
      <c r="E481" s="373">
        <v>2</v>
      </c>
      <c r="F481" s="373">
        <v>758</v>
      </c>
      <c r="G481" s="373">
        <v>5</v>
      </c>
      <c r="H481" s="373">
        <v>0</v>
      </c>
      <c r="I481" s="373">
        <v>14104</v>
      </c>
      <c r="J481" s="378">
        <v>14872</v>
      </c>
      <c r="K481" s="379">
        <v>28660.700000000004</v>
      </c>
      <c r="L481" s="379">
        <v>0.51889870100869828</v>
      </c>
      <c r="M481" s="373">
        <v>726</v>
      </c>
      <c r="N481" s="373">
        <v>320</v>
      </c>
      <c r="O481" s="360">
        <v>27377</v>
      </c>
      <c r="P481" s="367">
        <v>-0.45677028162326039</v>
      </c>
      <c r="Q481" s="368" t="s">
        <v>45</v>
      </c>
      <c r="R481" s="388" t="s">
        <v>254</v>
      </c>
    </row>
    <row r="482" spans="1:18" s="388" customFormat="1" x14ac:dyDescent="0.25">
      <c r="A482" s="26">
        <v>45</v>
      </c>
      <c r="B482" s="25" t="s">
        <v>18</v>
      </c>
      <c r="C482" s="363">
        <v>0</v>
      </c>
      <c r="D482" s="364">
        <v>0</v>
      </c>
      <c r="E482" s="364">
        <v>1</v>
      </c>
      <c r="F482" s="364">
        <v>417</v>
      </c>
      <c r="G482" s="364">
        <v>3</v>
      </c>
      <c r="H482" s="364">
        <v>0</v>
      </c>
      <c r="I482" s="364">
        <v>12528</v>
      </c>
      <c r="J482" s="365">
        <v>12949</v>
      </c>
      <c r="K482" s="366">
        <v>20624.3</v>
      </c>
      <c r="L482" s="366">
        <v>0.62785161193349592</v>
      </c>
      <c r="M482" s="364">
        <v>606</v>
      </c>
      <c r="N482" s="364">
        <v>88</v>
      </c>
      <c r="O482" s="360">
        <v>20300</v>
      </c>
      <c r="P482" s="367">
        <v>-0.36211822660098525</v>
      </c>
      <c r="Q482" s="368" t="s">
        <v>48</v>
      </c>
      <c r="R482" s="388" t="s">
        <v>254</v>
      </c>
    </row>
    <row r="483" spans="1:18" s="388" customFormat="1" x14ac:dyDescent="0.25">
      <c r="A483" s="26"/>
      <c r="B483" s="25" t="s">
        <v>138</v>
      </c>
      <c r="C483" s="363">
        <v>10</v>
      </c>
      <c r="D483" s="364">
        <v>0</v>
      </c>
      <c r="E483" s="364">
        <v>4</v>
      </c>
      <c r="F483" s="364">
        <v>1184</v>
      </c>
      <c r="G483" s="364">
        <v>8</v>
      </c>
      <c r="H483" s="364">
        <v>0</v>
      </c>
      <c r="I483" s="364">
        <v>37162</v>
      </c>
      <c r="J483" s="365">
        <v>38368</v>
      </c>
      <c r="K483" s="366">
        <v>75040.600000000006</v>
      </c>
      <c r="L483" s="366">
        <v>0.51129655146680597</v>
      </c>
      <c r="M483" s="364">
        <v>1963</v>
      </c>
      <c r="N483" s="364">
        <v>505</v>
      </c>
      <c r="O483" s="360">
        <v>65924</v>
      </c>
      <c r="P483" s="367">
        <v>-0.41799648079606821</v>
      </c>
      <c r="Q483" s="368"/>
      <c r="R483" s="369"/>
    </row>
    <row r="484" spans="1:18" s="388" customFormat="1" x14ac:dyDescent="0.25">
      <c r="A484" s="26"/>
      <c r="B484" s="25"/>
      <c r="C484" s="363"/>
      <c r="D484" s="364"/>
      <c r="E484" s="364"/>
      <c r="F484" s="364"/>
      <c r="G484" s="364"/>
      <c r="H484" s="364"/>
      <c r="I484" s="364"/>
      <c r="J484" s="365"/>
      <c r="K484" s="366"/>
      <c r="L484" s="366"/>
      <c r="M484" s="364"/>
      <c r="N484" s="364"/>
      <c r="O484" s="360"/>
      <c r="P484" s="367"/>
      <c r="Q484" s="368"/>
      <c r="R484" s="369"/>
    </row>
    <row r="485" spans="1:18" s="388" customFormat="1" x14ac:dyDescent="0.25">
      <c r="A485" s="26">
        <v>48</v>
      </c>
      <c r="B485" s="371" t="s">
        <v>14</v>
      </c>
      <c r="C485" s="372">
        <v>0</v>
      </c>
      <c r="D485" s="373">
        <v>0</v>
      </c>
      <c r="E485" s="373">
        <v>0</v>
      </c>
      <c r="F485" s="373">
        <v>0</v>
      </c>
      <c r="G485" s="373">
        <v>0</v>
      </c>
      <c r="H485" s="373">
        <v>0</v>
      </c>
      <c r="I485" s="373">
        <v>1179</v>
      </c>
      <c r="J485" s="378">
        <v>1179</v>
      </c>
      <c r="K485" s="379">
        <v>4051.7</v>
      </c>
      <c r="L485" s="379">
        <v>0.29098896759384951</v>
      </c>
      <c r="M485" s="373">
        <v>37</v>
      </c>
      <c r="N485" s="373">
        <v>4</v>
      </c>
      <c r="O485" s="360">
        <v>1065</v>
      </c>
      <c r="P485" s="367">
        <v>0.10704225352112684</v>
      </c>
      <c r="Q485" s="368" t="s">
        <v>45</v>
      </c>
      <c r="R485" s="388" t="s">
        <v>254</v>
      </c>
    </row>
    <row r="486" spans="1:18" s="389" customFormat="1" x14ac:dyDescent="0.25">
      <c r="A486" s="26">
        <v>48</v>
      </c>
      <c r="B486" s="25" t="s">
        <v>18</v>
      </c>
      <c r="C486" s="363">
        <v>1</v>
      </c>
      <c r="D486" s="364">
        <v>0</v>
      </c>
      <c r="E486" s="364">
        <v>0</v>
      </c>
      <c r="F486" s="364">
        <v>3</v>
      </c>
      <c r="G486" s="364">
        <v>0</v>
      </c>
      <c r="H486" s="364">
        <v>0</v>
      </c>
      <c r="I486" s="364">
        <v>5274</v>
      </c>
      <c r="J486" s="365">
        <v>5278</v>
      </c>
      <c r="K486" s="366">
        <v>35728.300000000003</v>
      </c>
      <c r="L486" s="366">
        <v>0.14772603230492354</v>
      </c>
      <c r="M486" s="364">
        <v>184</v>
      </c>
      <c r="N486" s="364">
        <v>36</v>
      </c>
      <c r="O486" s="360">
        <v>13884</v>
      </c>
      <c r="P486" s="367">
        <v>-0.61985018726591767</v>
      </c>
      <c r="Q486" s="368" t="s">
        <v>48</v>
      </c>
      <c r="R486" s="389" t="s">
        <v>254</v>
      </c>
    </row>
    <row r="487" spans="1:18" s="389" customFormat="1" x14ac:dyDescent="0.25">
      <c r="A487" s="26"/>
      <c r="B487" s="25" t="s">
        <v>16</v>
      </c>
      <c r="C487" s="363">
        <v>1</v>
      </c>
      <c r="D487" s="364">
        <v>0</v>
      </c>
      <c r="E487" s="364">
        <v>0</v>
      </c>
      <c r="F487" s="364">
        <v>3</v>
      </c>
      <c r="G487" s="364">
        <v>0</v>
      </c>
      <c r="H487" s="364">
        <v>0</v>
      </c>
      <c r="I487" s="364">
        <v>6453</v>
      </c>
      <c r="J487" s="365">
        <v>6457</v>
      </c>
      <c r="K487" s="366">
        <v>39780</v>
      </c>
      <c r="L487" s="366">
        <v>0.16231774761186527</v>
      </c>
      <c r="M487" s="364">
        <v>221</v>
      </c>
      <c r="N487" s="364">
        <v>40</v>
      </c>
      <c r="O487" s="360">
        <v>14949</v>
      </c>
      <c r="P487" s="367">
        <v>-0.56806475349521701</v>
      </c>
      <c r="Q487" s="368"/>
      <c r="R487" s="369"/>
    </row>
    <row r="488" spans="1:18" s="388" customFormat="1" x14ac:dyDescent="0.25">
      <c r="A488" s="26"/>
      <c r="B488" s="25"/>
      <c r="C488" s="363"/>
      <c r="D488" s="364"/>
      <c r="E488" s="364"/>
      <c r="F488" s="364"/>
      <c r="G488" s="364"/>
      <c r="H488" s="364"/>
      <c r="I488" s="364"/>
      <c r="J488" s="365"/>
      <c r="K488" s="366"/>
      <c r="L488" s="366"/>
      <c r="M488" s="364"/>
      <c r="N488" s="364"/>
      <c r="O488" s="360"/>
      <c r="P488" s="367"/>
      <c r="Q488" s="368"/>
      <c r="R488" s="369"/>
    </row>
    <row r="489" spans="1:18" s="351" customFormat="1" x14ac:dyDescent="0.25">
      <c r="A489" s="26">
        <v>50</v>
      </c>
      <c r="B489" s="25" t="s">
        <v>17</v>
      </c>
      <c r="C489" s="363">
        <v>0</v>
      </c>
      <c r="D489" s="364">
        <v>0</v>
      </c>
      <c r="E489" s="364">
        <v>0</v>
      </c>
      <c r="F489" s="364">
        <v>798.67892249527404</v>
      </c>
      <c r="G489" s="364">
        <v>172</v>
      </c>
      <c r="H489" s="364">
        <v>0</v>
      </c>
      <c r="I489" s="364">
        <v>3934</v>
      </c>
      <c r="J489" s="365">
        <v>4905</v>
      </c>
      <c r="K489" s="366">
        <v>14437.7</v>
      </c>
      <c r="L489" s="366">
        <v>0.33973555344687861</v>
      </c>
      <c r="M489" s="364">
        <v>218</v>
      </c>
      <c r="N489" s="364">
        <v>58</v>
      </c>
      <c r="O489" s="360">
        <v>3734</v>
      </c>
      <c r="P489" s="367">
        <v>0.31360471344402785</v>
      </c>
      <c r="Q489" s="368" t="s">
        <v>47</v>
      </c>
      <c r="R489" s="369" t="s">
        <v>254</v>
      </c>
    </row>
    <row r="490" spans="1:18" s="351" customFormat="1" x14ac:dyDescent="0.25">
      <c r="A490" s="381">
        <v>50</v>
      </c>
      <c r="B490" s="371" t="s">
        <v>14</v>
      </c>
      <c r="C490" s="372">
        <v>21</v>
      </c>
      <c r="D490" s="373">
        <v>0</v>
      </c>
      <c r="E490" s="373">
        <v>6</v>
      </c>
      <c r="F490" s="373">
        <v>12198</v>
      </c>
      <c r="G490" s="373">
        <v>2664</v>
      </c>
      <c r="H490" s="373">
        <v>2</v>
      </c>
      <c r="I490" s="373">
        <v>61762</v>
      </c>
      <c r="J490" s="378">
        <v>76653</v>
      </c>
      <c r="K490" s="379">
        <v>67589</v>
      </c>
      <c r="L490" s="379">
        <v>1.1341046620012132</v>
      </c>
      <c r="M490" s="373">
        <v>2651</v>
      </c>
      <c r="N490" s="373">
        <v>919</v>
      </c>
      <c r="O490" s="360">
        <v>125108</v>
      </c>
      <c r="P490" s="367">
        <v>-0.38730536816190808</v>
      </c>
      <c r="Q490" s="368" t="s">
        <v>45</v>
      </c>
      <c r="R490" s="351" t="s">
        <v>254</v>
      </c>
    </row>
    <row r="491" spans="1:18" s="380" customFormat="1" x14ac:dyDescent="0.25">
      <c r="A491" s="26">
        <v>50</v>
      </c>
      <c r="B491" s="25" t="s">
        <v>15</v>
      </c>
      <c r="C491" s="363">
        <v>0</v>
      </c>
      <c r="D491" s="364">
        <v>0</v>
      </c>
      <c r="E491" s="364">
        <v>0</v>
      </c>
      <c r="F491" s="364">
        <v>681.64461247637098</v>
      </c>
      <c r="G491" s="364">
        <v>119</v>
      </c>
      <c r="H491" s="364">
        <v>0</v>
      </c>
      <c r="I491" s="364">
        <v>4786</v>
      </c>
      <c r="J491" s="365">
        <v>5587</v>
      </c>
      <c r="K491" s="366">
        <v>6209.3</v>
      </c>
      <c r="L491" s="366">
        <v>0.89977936321324459</v>
      </c>
      <c r="M491" s="364">
        <v>180</v>
      </c>
      <c r="N491" s="364">
        <v>54</v>
      </c>
      <c r="O491" s="360">
        <v>6170</v>
      </c>
      <c r="P491" s="367">
        <v>-9.4489465153970831E-2</v>
      </c>
      <c r="Q491" s="368" t="s">
        <v>46</v>
      </c>
      <c r="R491" s="380" t="s">
        <v>254</v>
      </c>
    </row>
    <row r="492" spans="1:18" s="351" customFormat="1" x14ac:dyDescent="0.25">
      <c r="A492" s="26"/>
      <c r="B492" s="25" t="s">
        <v>138</v>
      </c>
      <c r="C492" s="363">
        <v>21</v>
      </c>
      <c r="D492" s="364">
        <v>0</v>
      </c>
      <c r="E492" s="364">
        <v>6</v>
      </c>
      <c r="F492" s="364">
        <v>13678.323534971645</v>
      </c>
      <c r="G492" s="364">
        <v>2955</v>
      </c>
      <c r="H492" s="364">
        <v>2</v>
      </c>
      <c r="I492" s="364">
        <v>70482</v>
      </c>
      <c r="J492" s="365">
        <v>87145</v>
      </c>
      <c r="K492" s="366">
        <v>88236</v>
      </c>
      <c r="L492" s="366">
        <v>0.98763543224987538</v>
      </c>
      <c r="M492" s="364">
        <v>3049</v>
      </c>
      <c r="N492" s="364">
        <v>1031</v>
      </c>
      <c r="O492" s="360">
        <v>135012</v>
      </c>
      <c r="P492" s="367">
        <v>-0.35453885580540989</v>
      </c>
      <c r="Q492" s="368"/>
      <c r="R492" s="369"/>
    </row>
    <row r="493" spans="1:18" s="385" customFormat="1" x14ac:dyDescent="0.25">
      <c r="A493" s="383"/>
      <c r="B493" s="390"/>
      <c r="C493" s="363"/>
      <c r="D493" s="364"/>
      <c r="E493" s="364"/>
      <c r="F493" s="364"/>
      <c r="G493" s="364"/>
      <c r="H493" s="364"/>
      <c r="I493" s="364"/>
      <c r="J493" s="365"/>
      <c r="K493" s="366"/>
      <c r="L493" s="366"/>
      <c r="M493" s="364"/>
      <c r="N493" s="364"/>
      <c r="O493" s="360"/>
      <c r="P493" s="367"/>
      <c r="Q493" s="368"/>
      <c r="R493" s="369"/>
    </row>
    <row r="494" spans="1:18" s="351" customFormat="1" x14ac:dyDescent="0.25">
      <c r="A494" s="26">
        <v>51</v>
      </c>
      <c r="B494" s="25" t="s">
        <v>17</v>
      </c>
      <c r="C494" s="363">
        <v>2</v>
      </c>
      <c r="D494" s="364">
        <v>0</v>
      </c>
      <c r="E494" s="364">
        <v>1</v>
      </c>
      <c r="F494" s="364">
        <v>1730</v>
      </c>
      <c r="G494" s="364">
        <v>630</v>
      </c>
      <c r="H494" s="364">
        <v>0</v>
      </c>
      <c r="I494" s="364">
        <v>7561</v>
      </c>
      <c r="J494" s="365">
        <v>9924</v>
      </c>
      <c r="K494" s="366">
        <v>26740.000000000004</v>
      </c>
      <c r="L494" s="366">
        <v>0.37112939416604335</v>
      </c>
      <c r="M494" s="364">
        <v>391</v>
      </c>
      <c r="N494" s="364">
        <v>83</v>
      </c>
      <c r="O494" s="360">
        <v>16256</v>
      </c>
      <c r="P494" s="367">
        <v>-0.3895177165354331</v>
      </c>
      <c r="Q494" s="368" t="s">
        <v>47</v>
      </c>
      <c r="R494" s="369" t="s">
        <v>254</v>
      </c>
    </row>
    <row r="495" spans="1:18" s="351" customFormat="1" x14ac:dyDescent="0.25">
      <c r="A495" s="381">
        <v>51</v>
      </c>
      <c r="B495" s="371" t="s">
        <v>104</v>
      </c>
      <c r="C495" s="372">
        <v>0</v>
      </c>
      <c r="D495" s="373">
        <v>0</v>
      </c>
      <c r="E495" s="373">
        <v>0</v>
      </c>
      <c r="F495" s="373">
        <v>468</v>
      </c>
      <c r="G495" s="373">
        <v>313</v>
      </c>
      <c r="H495" s="373">
        <v>0</v>
      </c>
      <c r="I495" s="373">
        <v>3873</v>
      </c>
      <c r="J495" s="378">
        <v>4654</v>
      </c>
      <c r="K495" s="379">
        <v>13703.8</v>
      </c>
      <c r="L495" s="379">
        <v>0.3396138297406559</v>
      </c>
      <c r="M495" s="373">
        <v>167</v>
      </c>
      <c r="N495" s="373">
        <v>43</v>
      </c>
      <c r="O495" s="360">
        <v>6334</v>
      </c>
      <c r="P495" s="367">
        <v>-0.26523523839595831</v>
      </c>
      <c r="Q495" s="368" t="s">
        <v>107</v>
      </c>
      <c r="R495" s="351" t="s">
        <v>254</v>
      </c>
    </row>
    <row r="496" spans="1:18" s="351" customFormat="1" x14ac:dyDescent="0.25">
      <c r="A496" s="26">
        <v>51</v>
      </c>
      <c r="B496" s="25" t="s">
        <v>14</v>
      </c>
      <c r="C496" s="363">
        <v>6</v>
      </c>
      <c r="D496" s="364">
        <v>0</v>
      </c>
      <c r="E496" s="364">
        <v>3</v>
      </c>
      <c r="F496" s="364">
        <v>4218</v>
      </c>
      <c r="G496" s="364">
        <v>2020</v>
      </c>
      <c r="H496" s="364">
        <v>0</v>
      </c>
      <c r="I496" s="364">
        <v>23135</v>
      </c>
      <c r="J496" s="365">
        <v>29382</v>
      </c>
      <c r="K496" s="366">
        <v>46356.2</v>
      </c>
      <c r="L496" s="366">
        <v>0.63383107329763877</v>
      </c>
      <c r="M496" s="364">
        <v>1021</v>
      </c>
      <c r="N496" s="364">
        <v>173</v>
      </c>
      <c r="O496" s="360">
        <v>45324</v>
      </c>
      <c r="P496" s="367">
        <v>-0.35173418056658723</v>
      </c>
      <c r="Q496" s="368" t="s">
        <v>45</v>
      </c>
      <c r="R496" s="351" t="s">
        <v>254</v>
      </c>
    </row>
    <row r="497" spans="1:18" s="351" customFormat="1" x14ac:dyDescent="0.25">
      <c r="A497" s="26"/>
      <c r="B497" s="25" t="s">
        <v>138</v>
      </c>
      <c r="C497" s="363">
        <v>8</v>
      </c>
      <c r="D497" s="364">
        <v>0</v>
      </c>
      <c r="E497" s="364">
        <v>4</v>
      </c>
      <c r="F497" s="364">
        <v>6416</v>
      </c>
      <c r="G497" s="364">
        <v>2963</v>
      </c>
      <c r="H497" s="364">
        <v>0</v>
      </c>
      <c r="I497" s="364">
        <v>34569</v>
      </c>
      <c r="J497" s="365">
        <v>43960</v>
      </c>
      <c r="K497" s="366">
        <v>86800</v>
      </c>
      <c r="L497" s="366">
        <v>0.50645161290322582</v>
      </c>
      <c r="M497" s="364">
        <v>1579</v>
      </c>
      <c r="N497" s="364">
        <v>299</v>
      </c>
      <c r="O497" s="360">
        <v>67914</v>
      </c>
      <c r="P497" s="367">
        <v>-0.3527107812822099</v>
      </c>
      <c r="Q497" s="368"/>
      <c r="R497" s="369"/>
    </row>
    <row r="498" spans="1:18" s="351" customFormat="1" x14ac:dyDescent="0.25">
      <c r="A498" s="26"/>
      <c r="B498" s="25"/>
      <c r="C498" s="363"/>
      <c r="D498" s="364"/>
      <c r="E498" s="364"/>
      <c r="F498" s="364"/>
      <c r="G498" s="364"/>
      <c r="H498" s="364"/>
      <c r="I498" s="364"/>
      <c r="J498" s="365"/>
      <c r="K498" s="366"/>
      <c r="L498" s="366"/>
      <c r="M498" s="364"/>
      <c r="N498" s="364"/>
      <c r="O498" s="360"/>
      <c r="P498" s="367"/>
      <c r="Q498" s="368"/>
    </row>
    <row r="499" spans="1:18" s="351" customFormat="1" x14ac:dyDescent="0.25">
      <c r="A499" s="26">
        <v>52</v>
      </c>
      <c r="B499" s="25" t="s">
        <v>14</v>
      </c>
      <c r="C499" s="363">
        <v>4</v>
      </c>
      <c r="D499" s="364">
        <v>0</v>
      </c>
      <c r="E499" s="364">
        <v>5</v>
      </c>
      <c r="F499" s="364">
        <v>1073</v>
      </c>
      <c r="G499" s="364">
        <v>359</v>
      </c>
      <c r="H499" s="364">
        <v>0</v>
      </c>
      <c r="I499" s="364">
        <v>6233</v>
      </c>
      <c r="J499" s="365">
        <v>7674</v>
      </c>
      <c r="K499" s="366">
        <v>34114.9</v>
      </c>
      <c r="L499" s="366">
        <v>0.22494569821397686</v>
      </c>
      <c r="M499" s="364">
        <v>338</v>
      </c>
      <c r="N499" s="364">
        <v>77</v>
      </c>
      <c r="O499" s="360">
        <v>15665</v>
      </c>
      <c r="P499" s="367">
        <v>-0.51011809766996485</v>
      </c>
      <c r="Q499" s="368" t="s">
        <v>45</v>
      </c>
      <c r="R499" s="369" t="s">
        <v>254</v>
      </c>
    </row>
    <row r="500" spans="1:18" s="351" customFormat="1" x14ac:dyDescent="0.25">
      <c r="A500" s="26"/>
      <c r="B500" s="25"/>
      <c r="C500" s="363"/>
      <c r="D500" s="364"/>
      <c r="E500" s="364"/>
      <c r="F500" s="364"/>
      <c r="G500" s="364"/>
      <c r="H500" s="364"/>
      <c r="I500" s="364"/>
      <c r="J500" s="365"/>
      <c r="K500" s="366"/>
      <c r="L500" s="366"/>
      <c r="M500" s="364"/>
      <c r="N500" s="364"/>
      <c r="O500" s="360"/>
      <c r="P500" s="367"/>
      <c r="Q500" s="368"/>
      <c r="R500" s="369"/>
    </row>
    <row r="501" spans="1:18" s="380" customFormat="1" x14ac:dyDescent="0.25">
      <c r="A501" s="26">
        <v>56</v>
      </c>
      <c r="B501" s="25" t="s">
        <v>22</v>
      </c>
      <c r="C501" s="363">
        <v>0</v>
      </c>
      <c r="D501" s="364">
        <v>0</v>
      </c>
      <c r="E501" s="364">
        <v>0</v>
      </c>
      <c r="F501" s="364">
        <v>0</v>
      </c>
      <c r="G501" s="364">
        <v>0</v>
      </c>
      <c r="H501" s="364">
        <v>0</v>
      </c>
      <c r="I501" s="364">
        <v>322</v>
      </c>
      <c r="J501" s="365">
        <v>322</v>
      </c>
      <c r="K501" s="366">
        <v>2149.1</v>
      </c>
      <c r="L501" s="366">
        <v>0.14983016146293798</v>
      </c>
      <c r="M501" s="364">
        <v>28</v>
      </c>
      <c r="N501" s="364">
        <v>4</v>
      </c>
      <c r="O501" s="360">
        <v>457</v>
      </c>
      <c r="P501" s="367">
        <v>-0.29540481400437635</v>
      </c>
      <c r="Q501" s="368" t="s">
        <v>51</v>
      </c>
      <c r="R501" s="369" t="s">
        <v>254</v>
      </c>
    </row>
    <row r="502" spans="1:18" s="388" customFormat="1" x14ac:dyDescent="0.25">
      <c r="A502" s="26">
        <v>56</v>
      </c>
      <c r="B502" s="25" t="s">
        <v>21</v>
      </c>
      <c r="C502" s="363">
        <v>0</v>
      </c>
      <c r="D502" s="364">
        <v>0</v>
      </c>
      <c r="E502" s="364">
        <v>0</v>
      </c>
      <c r="F502" s="364">
        <v>15</v>
      </c>
      <c r="G502" s="364">
        <v>0</v>
      </c>
      <c r="H502" s="364">
        <v>0</v>
      </c>
      <c r="I502" s="364">
        <v>2810</v>
      </c>
      <c r="J502" s="365">
        <v>2825</v>
      </c>
      <c r="K502" s="366">
        <v>4550.5</v>
      </c>
      <c r="L502" s="366">
        <v>0.62081089990110971</v>
      </c>
      <c r="M502" s="364">
        <v>69</v>
      </c>
      <c r="N502" s="364">
        <v>48</v>
      </c>
      <c r="O502" s="360">
        <v>3075</v>
      </c>
      <c r="P502" s="367">
        <v>-8.1300813008130079E-2</v>
      </c>
      <c r="Q502" s="368" t="s">
        <v>50</v>
      </c>
      <c r="R502" s="369" t="s">
        <v>254</v>
      </c>
    </row>
    <row r="503" spans="1:18" s="388" customFormat="1" x14ac:dyDescent="0.25">
      <c r="A503" s="381">
        <v>56</v>
      </c>
      <c r="B503" s="371" t="s">
        <v>14</v>
      </c>
      <c r="C503" s="372">
        <v>0</v>
      </c>
      <c r="D503" s="373">
        <v>0</v>
      </c>
      <c r="E503" s="373">
        <v>1</v>
      </c>
      <c r="F503" s="373">
        <v>2</v>
      </c>
      <c r="G503" s="373">
        <v>0</v>
      </c>
      <c r="H503" s="373">
        <v>0</v>
      </c>
      <c r="I503" s="373">
        <v>2353</v>
      </c>
      <c r="J503" s="378">
        <v>2356</v>
      </c>
      <c r="K503" s="379">
        <v>7895.6</v>
      </c>
      <c r="L503" s="379">
        <v>0.2983940422513805</v>
      </c>
      <c r="M503" s="373">
        <v>86</v>
      </c>
      <c r="N503" s="373">
        <v>18</v>
      </c>
      <c r="O503" s="360">
        <v>5088</v>
      </c>
      <c r="P503" s="367">
        <v>-0.53694968553459121</v>
      </c>
      <c r="Q503" s="368" t="s">
        <v>45</v>
      </c>
      <c r="R503" s="388" t="s">
        <v>254</v>
      </c>
    </row>
    <row r="504" spans="1:18" s="389" customFormat="1" x14ac:dyDescent="0.25">
      <c r="A504" s="26">
        <v>56</v>
      </c>
      <c r="B504" s="25" t="s">
        <v>18</v>
      </c>
      <c r="C504" s="363">
        <v>0</v>
      </c>
      <c r="D504" s="364">
        <v>0</v>
      </c>
      <c r="E504" s="364">
        <v>0</v>
      </c>
      <c r="F504" s="364">
        <v>76</v>
      </c>
      <c r="G504" s="364">
        <v>2</v>
      </c>
      <c r="H504" s="364">
        <v>0</v>
      </c>
      <c r="I504" s="364">
        <v>20015</v>
      </c>
      <c r="J504" s="365">
        <v>20093</v>
      </c>
      <c r="K504" s="366">
        <v>30977.599999999999</v>
      </c>
      <c r="L504" s="366">
        <v>0.64862997779040343</v>
      </c>
      <c r="M504" s="364">
        <v>838</v>
      </c>
      <c r="N504" s="364">
        <v>137</v>
      </c>
      <c r="O504" s="360">
        <v>34270</v>
      </c>
      <c r="P504" s="367">
        <v>-0.41368543915961487</v>
      </c>
      <c r="Q504" s="368" t="s">
        <v>48</v>
      </c>
      <c r="R504" s="389" t="s">
        <v>254</v>
      </c>
    </row>
    <row r="505" spans="1:18" s="388" customFormat="1" x14ac:dyDescent="0.25">
      <c r="A505" s="26"/>
      <c r="B505" s="25" t="s">
        <v>138</v>
      </c>
      <c r="C505" s="363">
        <v>0</v>
      </c>
      <c r="D505" s="364">
        <v>0</v>
      </c>
      <c r="E505" s="364">
        <v>1</v>
      </c>
      <c r="F505" s="364">
        <v>93</v>
      </c>
      <c r="G505" s="364">
        <v>2</v>
      </c>
      <c r="H505" s="364">
        <v>0</v>
      </c>
      <c r="I505" s="364">
        <v>25500</v>
      </c>
      <c r="J505" s="365">
        <v>25596</v>
      </c>
      <c r="K505" s="366">
        <v>45572.800000000003</v>
      </c>
      <c r="L505" s="366">
        <v>0.56165080925464306</v>
      </c>
      <c r="M505" s="364">
        <v>1021</v>
      </c>
      <c r="N505" s="364">
        <v>207</v>
      </c>
      <c r="O505" s="360">
        <v>42890</v>
      </c>
      <c r="P505" s="367">
        <v>-0.40321753322452791</v>
      </c>
      <c r="Q505" s="368"/>
      <c r="R505" s="369"/>
    </row>
    <row r="506" spans="1:18" s="388" customFormat="1" x14ac:dyDescent="0.25">
      <c r="A506" s="26"/>
      <c r="B506" s="25"/>
      <c r="C506" s="363"/>
      <c r="D506" s="364"/>
      <c r="E506" s="364"/>
      <c r="F506" s="364"/>
      <c r="G506" s="364"/>
      <c r="H506" s="364"/>
      <c r="I506" s="364"/>
      <c r="J506" s="365"/>
      <c r="K506" s="366"/>
      <c r="L506" s="366"/>
      <c r="M506" s="364"/>
      <c r="N506" s="364"/>
      <c r="O506" s="360"/>
      <c r="P506" s="367"/>
      <c r="Q506" s="368"/>
      <c r="R506" s="369"/>
    </row>
    <row r="507" spans="1:18" s="388" customFormat="1" x14ac:dyDescent="0.25">
      <c r="A507" s="381">
        <v>59</v>
      </c>
      <c r="B507" s="371" t="s">
        <v>17</v>
      </c>
      <c r="C507" s="372">
        <v>0</v>
      </c>
      <c r="D507" s="373">
        <v>0</v>
      </c>
      <c r="E507" s="373">
        <v>0</v>
      </c>
      <c r="F507" s="373">
        <v>944</v>
      </c>
      <c r="G507" s="373">
        <v>375</v>
      </c>
      <c r="H507" s="373">
        <v>0</v>
      </c>
      <c r="I507" s="373">
        <v>13566</v>
      </c>
      <c r="J507" s="378">
        <v>14885</v>
      </c>
      <c r="K507" s="379">
        <v>18626.2</v>
      </c>
      <c r="L507" s="379">
        <v>0.7991431424552512</v>
      </c>
      <c r="M507" s="373">
        <v>484</v>
      </c>
      <c r="N507" s="373">
        <v>133</v>
      </c>
      <c r="O507" s="360">
        <v>27634</v>
      </c>
      <c r="P507" s="367">
        <v>-0.46135195773322724</v>
      </c>
      <c r="Q507" s="368" t="s">
        <v>47</v>
      </c>
      <c r="R507" s="388" t="s">
        <v>254</v>
      </c>
    </row>
    <row r="508" spans="1:18" s="389" customFormat="1" x14ac:dyDescent="0.25">
      <c r="A508" s="26">
        <v>59</v>
      </c>
      <c r="B508" s="25" t="s">
        <v>14</v>
      </c>
      <c r="C508" s="363">
        <v>0</v>
      </c>
      <c r="D508" s="364">
        <v>0</v>
      </c>
      <c r="E508" s="364">
        <v>0</v>
      </c>
      <c r="F508" s="364">
        <v>724</v>
      </c>
      <c r="G508" s="364">
        <v>435</v>
      </c>
      <c r="H508" s="364">
        <v>0</v>
      </c>
      <c r="I508" s="364">
        <v>8445</v>
      </c>
      <c r="J508" s="365">
        <v>9604</v>
      </c>
      <c r="K508" s="366">
        <v>20803.400000000001</v>
      </c>
      <c r="L508" s="366">
        <v>0.46165530634415525</v>
      </c>
      <c r="M508" s="364">
        <v>372</v>
      </c>
      <c r="N508" s="364">
        <v>69</v>
      </c>
      <c r="O508" s="360">
        <v>15753</v>
      </c>
      <c r="P508" s="367">
        <v>-0.39033834825112679</v>
      </c>
      <c r="Q508" s="368" t="s">
        <v>45</v>
      </c>
      <c r="R508" s="389" t="s">
        <v>254</v>
      </c>
    </row>
    <row r="509" spans="1:18" s="388" customFormat="1" x14ac:dyDescent="0.25">
      <c r="A509" s="26"/>
      <c r="B509" s="25" t="s">
        <v>138</v>
      </c>
      <c r="C509" s="363">
        <v>0</v>
      </c>
      <c r="D509" s="364">
        <v>0</v>
      </c>
      <c r="E509" s="364">
        <v>0</v>
      </c>
      <c r="F509" s="364">
        <v>1668</v>
      </c>
      <c r="G509" s="364">
        <v>810</v>
      </c>
      <c r="H509" s="364">
        <v>0</v>
      </c>
      <c r="I509" s="364">
        <v>22011</v>
      </c>
      <c r="J509" s="365">
        <v>24489</v>
      </c>
      <c r="K509" s="366">
        <v>39429.600000000006</v>
      </c>
      <c r="L509" s="366">
        <v>0.62108162395763578</v>
      </c>
      <c r="M509" s="364">
        <v>856</v>
      </c>
      <c r="N509" s="364">
        <v>202</v>
      </c>
      <c r="O509" s="360">
        <v>43387</v>
      </c>
      <c r="P509" s="367">
        <v>-0.43556825777306563</v>
      </c>
      <c r="Q509" s="368"/>
      <c r="R509" s="369"/>
    </row>
    <row r="510" spans="1:18" s="388" customFormat="1" x14ac:dyDescent="0.25">
      <c r="A510" s="26"/>
      <c r="B510" s="25"/>
      <c r="C510" s="363"/>
      <c r="D510" s="364"/>
      <c r="E510" s="364"/>
      <c r="F510" s="364"/>
      <c r="G510" s="364"/>
      <c r="H510" s="364"/>
      <c r="I510" s="364"/>
      <c r="J510" s="365"/>
      <c r="K510" s="366"/>
      <c r="L510" s="366"/>
      <c r="M510" s="364"/>
      <c r="N510" s="364"/>
      <c r="O510" s="360"/>
      <c r="P510" s="367"/>
      <c r="Q510" s="368"/>
      <c r="R510" s="369"/>
    </row>
    <row r="511" spans="1:18" s="388" customFormat="1" x14ac:dyDescent="0.25">
      <c r="A511" s="381">
        <v>60</v>
      </c>
      <c r="B511" s="371" t="s">
        <v>17</v>
      </c>
      <c r="C511" s="372">
        <v>83</v>
      </c>
      <c r="D511" s="373">
        <v>0</v>
      </c>
      <c r="E511" s="373">
        <v>9</v>
      </c>
      <c r="F511" s="373">
        <v>643</v>
      </c>
      <c r="G511" s="373">
        <v>439</v>
      </c>
      <c r="H511" s="373">
        <v>0</v>
      </c>
      <c r="I511" s="373">
        <v>6323</v>
      </c>
      <c r="J511" s="378">
        <v>7497</v>
      </c>
      <c r="K511" s="379">
        <v>7823.3</v>
      </c>
      <c r="L511" s="379">
        <v>0.95829125816471306</v>
      </c>
      <c r="M511" s="373">
        <v>283</v>
      </c>
      <c r="N511" s="373">
        <v>61</v>
      </c>
      <c r="O511" s="360">
        <v>14244</v>
      </c>
      <c r="P511" s="367">
        <v>-0.47367312552653751</v>
      </c>
      <c r="Q511" s="368" t="s">
        <v>47</v>
      </c>
      <c r="R511" s="388" t="s">
        <v>254</v>
      </c>
    </row>
    <row r="512" spans="1:18" s="388" customFormat="1" x14ac:dyDescent="0.25">
      <c r="A512" s="26">
        <v>60</v>
      </c>
      <c r="B512" s="25" t="s">
        <v>14</v>
      </c>
      <c r="C512" s="363">
        <v>277</v>
      </c>
      <c r="D512" s="364">
        <v>0</v>
      </c>
      <c r="E512" s="364">
        <v>17</v>
      </c>
      <c r="F512" s="364">
        <v>2606</v>
      </c>
      <c r="G512" s="364">
        <v>2125</v>
      </c>
      <c r="H512" s="364">
        <v>0</v>
      </c>
      <c r="I512" s="364">
        <v>25603</v>
      </c>
      <c r="J512" s="365">
        <v>30628</v>
      </c>
      <c r="K512" s="366">
        <v>35816.6</v>
      </c>
      <c r="L512" s="366">
        <v>0.85513421151086366</v>
      </c>
      <c r="M512" s="364">
        <v>929</v>
      </c>
      <c r="N512" s="364">
        <v>353</v>
      </c>
      <c r="O512" s="360">
        <v>51187</v>
      </c>
      <c r="P512" s="367">
        <v>-0.40164494891280988</v>
      </c>
      <c r="Q512" s="368" t="s">
        <v>45</v>
      </c>
      <c r="R512" s="388" t="s">
        <v>254</v>
      </c>
    </row>
    <row r="513" spans="1:18" s="389" customFormat="1" x14ac:dyDescent="0.25">
      <c r="A513" s="26"/>
      <c r="B513" s="25" t="s">
        <v>138</v>
      </c>
      <c r="C513" s="363">
        <v>360</v>
      </c>
      <c r="D513" s="364">
        <v>0</v>
      </c>
      <c r="E513" s="364">
        <v>26</v>
      </c>
      <c r="F513" s="364">
        <v>3249</v>
      </c>
      <c r="G513" s="364">
        <v>2564</v>
      </c>
      <c r="H513" s="364">
        <v>0</v>
      </c>
      <c r="I513" s="364">
        <v>31926</v>
      </c>
      <c r="J513" s="365">
        <v>38125</v>
      </c>
      <c r="K513" s="366">
        <v>43639.9</v>
      </c>
      <c r="L513" s="366">
        <v>0.87362711646910274</v>
      </c>
      <c r="M513" s="364">
        <v>1212</v>
      </c>
      <c r="N513" s="364">
        <v>414</v>
      </c>
      <c r="O513" s="360">
        <v>65431</v>
      </c>
      <c r="P513" s="367">
        <v>-0.41732512111995845</v>
      </c>
      <c r="Q513" s="368"/>
      <c r="R513" s="369"/>
    </row>
    <row r="514" spans="1:18" s="388" customFormat="1" x14ac:dyDescent="0.25">
      <c r="A514" s="26"/>
      <c r="B514" s="25"/>
      <c r="C514" s="363"/>
      <c r="D514" s="364"/>
      <c r="E514" s="364"/>
      <c r="F514" s="364"/>
      <c r="G514" s="364"/>
      <c r="H514" s="364"/>
      <c r="I514" s="364"/>
      <c r="J514" s="365"/>
      <c r="K514" s="366"/>
      <c r="L514" s="366"/>
      <c r="M514" s="364"/>
      <c r="N514" s="364"/>
      <c r="O514" s="360"/>
      <c r="P514" s="367"/>
      <c r="Q514" s="368"/>
      <c r="R514" s="369"/>
    </row>
    <row r="515" spans="1:18" s="388" customFormat="1" x14ac:dyDescent="0.25">
      <c r="A515" s="26">
        <v>61</v>
      </c>
      <c r="B515" s="25" t="s">
        <v>19</v>
      </c>
      <c r="C515" s="363">
        <v>2</v>
      </c>
      <c r="D515" s="364">
        <v>0</v>
      </c>
      <c r="E515" s="364">
        <v>1</v>
      </c>
      <c r="F515" s="364">
        <v>102</v>
      </c>
      <c r="G515" s="364">
        <v>4</v>
      </c>
      <c r="H515" s="364">
        <v>0</v>
      </c>
      <c r="I515" s="364">
        <v>28562</v>
      </c>
      <c r="J515" s="365">
        <v>28671</v>
      </c>
      <c r="K515" s="366">
        <v>45143.700000000004</v>
      </c>
      <c r="L515" s="366">
        <v>0.63510523063018753</v>
      </c>
      <c r="M515" s="364">
        <v>1638</v>
      </c>
      <c r="N515" s="364">
        <v>298</v>
      </c>
      <c r="O515" s="360">
        <v>45143</v>
      </c>
      <c r="P515" s="367">
        <v>-0.36488492125024918</v>
      </c>
      <c r="Q515" s="368" t="s">
        <v>49</v>
      </c>
      <c r="R515" s="369" t="s">
        <v>254</v>
      </c>
    </row>
    <row r="516" spans="1:18" s="388" customFormat="1" x14ac:dyDescent="0.25">
      <c r="A516" s="381">
        <v>61</v>
      </c>
      <c r="B516" s="371" t="s">
        <v>14</v>
      </c>
      <c r="C516" s="372">
        <v>1</v>
      </c>
      <c r="D516" s="373">
        <v>0</v>
      </c>
      <c r="E516" s="373">
        <v>0</v>
      </c>
      <c r="F516" s="373">
        <v>51</v>
      </c>
      <c r="G516" s="373">
        <v>6</v>
      </c>
      <c r="H516" s="373">
        <v>0</v>
      </c>
      <c r="I516" s="373">
        <v>24661</v>
      </c>
      <c r="J516" s="378">
        <v>24719</v>
      </c>
      <c r="K516" s="379">
        <v>41660</v>
      </c>
      <c r="L516" s="379">
        <v>0.59335093614978396</v>
      </c>
      <c r="M516" s="373">
        <v>1227</v>
      </c>
      <c r="N516" s="373">
        <v>283</v>
      </c>
      <c r="O516" s="360">
        <v>41927</v>
      </c>
      <c r="P516" s="367">
        <v>-0.41042764805495269</v>
      </c>
      <c r="Q516" s="368" t="s">
        <v>45</v>
      </c>
      <c r="R516" s="388" t="s">
        <v>254</v>
      </c>
    </row>
    <row r="517" spans="1:18" s="351" customFormat="1" x14ac:dyDescent="0.25">
      <c r="A517" s="26">
        <v>61</v>
      </c>
      <c r="B517" s="25" t="s">
        <v>18</v>
      </c>
      <c r="C517" s="363">
        <v>0</v>
      </c>
      <c r="D517" s="364">
        <v>0</v>
      </c>
      <c r="E517" s="364">
        <v>0</v>
      </c>
      <c r="F517" s="364">
        <v>44</v>
      </c>
      <c r="G517" s="364">
        <v>2</v>
      </c>
      <c r="H517" s="364">
        <v>0</v>
      </c>
      <c r="I517" s="364">
        <v>15137</v>
      </c>
      <c r="J517" s="365">
        <v>15183</v>
      </c>
      <c r="K517" s="366">
        <v>22389.799999999996</v>
      </c>
      <c r="L517" s="366">
        <v>0.67812128737192845</v>
      </c>
      <c r="M517" s="364">
        <v>733</v>
      </c>
      <c r="N517" s="364">
        <v>119</v>
      </c>
      <c r="O517" s="360">
        <v>28954</v>
      </c>
      <c r="P517" s="367">
        <v>-0.47561649513020654</v>
      </c>
      <c r="Q517" s="368" t="s">
        <v>48</v>
      </c>
      <c r="R517" s="351" t="s">
        <v>254</v>
      </c>
    </row>
    <row r="518" spans="1:18" s="351" customFormat="1" x14ac:dyDescent="0.25">
      <c r="A518" s="26"/>
      <c r="B518" s="25" t="s">
        <v>138</v>
      </c>
      <c r="C518" s="363">
        <v>3</v>
      </c>
      <c r="D518" s="364">
        <v>0</v>
      </c>
      <c r="E518" s="364">
        <v>1</v>
      </c>
      <c r="F518" s="364">
        <v>197</v>
      </c>
      <c r="G518" s="364">
        <v>12</v>
      </c>
      <c r="H518" s="364">
        <v>0</v>
      </c>
      <c r="I518" s="364">
        <v>68360</v>
      </c>
      <c r="J518" s="365">
        <v>68573</v>
      </c>
      <c r="K518" s="366">
        <v>109193.5</v>
      </c>
      <c r="L518" s="366">
        <v>0.62799525612788309</v>
      </c>
      <c r="M518" s="364">
        <v>3598</v>
      </c>
      <c r="N518" s="364">
        <v>700</v>
      </c>
      <c r="O518" s="360">
        <v>116024</v>
      </c>
      <c r="P518" s="367">
        <v>-0.40897572915948421</v>
      </c>
      <c r="Q518" s="368"/>
      <c r="R518" s="369"/>
    </row>
    <row r="519" spans="1:18" s="351" customFormat="1" x14ac:dyDescent="0.25">
      <c r="A519" s="26"/>
      <c r="B519" s="25"/>
      <c r="C519" s="363"/>
      <c r="D519" s="364"/>
      <c r="E519" s="364"/>
      <c r="F519" s="364"/>
      <c r="G519" s="364"/>
      <c r="H519" s="364"/>
      <c r="I519" s="364"/>
      <c r="J519" s="365"/>
      <c r="K519" s="366"/>
      <c r="L519" s="366"/>
      <c r="M519" s="364"/>
      <c r="N519" s="364"/>
      <c r="O519" s="360"/>
      <c r="P519" s="367"/>
      <c r="Q519" s="368"/>
    </row>
    <row r="520" spans="1:18" s="351" customFormat="1" x14ac:dyDescent="0.25">
      <c r="A520" s="26">
        <v>62</v>
      </c>
      <c r="B520" s="25" t="s">
        <v>18</v>
      </c>
      <c r="C520" s="363">
        <v>2</v>
      </c>
      <c r="D520" s="364">
        <v>0</v>
      </c>
      <c r="E520" s="364">
        <v>1</v>
      </c>
      <c r="F520" s="364">
        <v>9</v>
      </c>
      <c r="G520" s="364">
        <v>4</v>
      </c>
      <c r="H520" s="364">
        <v>0</v>
      </c>
      <c r="I520" s="364">
        <v>13781</v>
      </c>
      <c r="J520" s="365">
        <v>13797</v>
      </c>
      <c r="K520" s="366">
        <v>51349.3</v>
      </c>
      <c r="L520" s="366">
        <v>0.2686891544772762</v>
      </c>
      <c r="M520" s="364">
        <v>371</v>
      </c>
      <c r="N520" s="364">
        <v>90</v>
      </c>
      <c r="O520" s="360">
        <v>19277</v>
      </c>
      <c r="P520" s="367">
        <v>-0.28427659905586966</v>
      </c>
      <c r="Q520" s="368" t="s">
        <v>48</v>
      </c>
      <c r="R520" s="369" t="s">
        <v>254</v>
      </c>
    </row>
    <row r="521" spans="1:18" s="351" customFormat="1" x14ac:dyDescent="0.25">
      <c r="A521" s="26"/>
      <c r="B521" s="25"/>
      <c r="C521" s="363"/>
      <c r="D521" s="364"/>
      <c r="E521" s="364"/>
      <c r="F521" s="364"/>
      <c r="G521" s="364"/>
      <c r="H521" s="364"/>
      <c r="I521" s="364"/>
      <c r="J521" s="365"/>
      <c r="K521" s="366"/>
      <c r="L521" s="366"/>
      <c r="M521" s="364"/>
      <c r="N521" s="364"/>
      <c r="O521" s="360"/>
      <c r="P521" s="367"/>
      <c r="Q521" s="368"/>
    </row>
    <row r="522" spans="1:18" s="380" customFormat="1" x14ac:dyDescent="0.25">
      <c r="A522" s="26">
        <v>65</v>
      </c>
      <c r="B522" s="25" t="s">
        <v>18</v>
      </c>
      <c r="C522" s="363">
        <v>0</v>
      </c>
      <c r="D522" s="364">
        <v>0</v>
      </c>
      <c r="E522" s="364">
        <v>0</v>
      </c>
      <c r="F522" s="364">
        <v>39</v>
      </c>
      <c r="G522" s="364">
        <v>5</v>
      </c>
      <c r="H522" s="364">
        <v>0</v>
      </c>
      <c r="I522" s="364">
        <v>5596</v>
      </c>
      <c r="J522" s="365">
        <v>5640</v>
      </c>
      <c r="K522" s="366">
        <v>17952.199999999997</v>
      </c>
      <c r="L522" s="366">
        <v>0.314167622909727</v>
      </c>
      <c r="M522" s="364">
        <v>140</v>
      </c>
      <c r="N522" s="364">
        <v>73</v>
      </c>
      <c r="O522" s="360">
        <v>14405</v>
      </c>
      <c r="P522" s="367">
        <v>-0.60846928149947932</v>
      </c>
      <c r="Q522" s="368" t="s">
        <v>48</v>
      </c>
      <c r="R522" s="369" t="s">
        <v>254</v>
      </c>
    </row>
    <row r="523" spans="1:18" s="351" customFormat="1" x14ac:dyDescent="0.25">
      <c r="A523" s="26"/>
      <c r="B523" s="390"/>
      <c r="C523" s="363"/>
      <c r="D523" s="364"/>
      <c r="E523" s="364"/>
      <c r="F523" s="364"/>
      <c r="G523" s="364"/>
      <c r="H523" s="364"/>
      <c r="I523" s="364"/>
      <c r="J523" s="365"/>
      <c r="K523" s="366"/>
      <c r="L523" s="366"/>
      <c r="M523" s="364"/>
      <c r="N523" s="364"/>
      <c r="O523" s="360"/>
      <c r="P523" s="367"/>
      <c r="Q523" s="368"/>
      <c r="R523" s="369"/>
    </row>
    <row r="524" spans="1:18" s="351" customFormat="1" x14ac:dyDescent="0.25">
      <c r="A524" s="26">
        <v>66</v>
      </c>
      <c r="B524" s="25" t="s">
        <v>22</v>
      </c>
      <c r="C524" s="363">
        <v>0</v>
      </c>
      <c r="D524" s="364">
        <v>0</v>
      </c>
      <c r="E524" s="364">
        <v>0</v>
      </c>
      <c r="F524" s="364">
        <v>8</v>
      </c>
      <c r="G524" s="364">
        <v>1</v>
      </c>
      <c r="H524" s="364">
        <v>0</v>
      </c>
      <c r="I524" s="364">
        <v>1180</v>
      </c>
      <c r="J524" s="365">
        <v>1189</v>
      </c>
      <c r="K524" s="366">
        <v>4723.8999999999996</v>
      </c>
      <c r="L524" s="366">
        <v>0.25169880818814966</v>
      </c>
      <c r="M524" s="364">
        <v>60</v>
      </c>
      <c r="N524" s="364">
        <v>7</v>
      </c>
      <c r="O524" s="360">
        <v>2452</v>
      </c>
      <c r="P524" s="367">
        <v>-0.51508972267536701</v>
      </c>
      <c r="Q524" s="368" t="s">
        <v>51</v>
      </c>
      <c r="R524" s="369" t="s">
        <v>254</v>
      </c>
    </row>
    <row r="525" spans="1:18" s="351" customFormat="1" x14ac:dyDescent="0.25">
      <c r="A525" s="381">
        <v>66</v>
      </c>
      <c r="B525" s="371" t="s">
        <v>104</v>
      </c>
      <c r="C525" s="372">
        <v>0</v>
      </c>
      <c r="D525" s="373">
        <v>0</v>
      </c>
      <c r="E525" s="373">
        <v>0</v>
      </c>
      <c r="F525" s="373">
        <v>3</v>
      </c>
      <c r="G525" s="373">
        <v>4</v>
      </c>
      <c r="H525" s="373">
        <v>0</v>
      </c>
      <c r="I525" s="373">
        <v>1602</v>
      </c>
      <c r="J525" s="378">
        <v>1609</v>
      </c>
      <c r="K525" s="379">
        <v>473.19999999999993</v>
      </c>
      <c r="L525" s="379">
        <v>3.4002535925612856</v>
      </c>
      <c r="M525" s="373">
        <v>70</v>
      </c>
      <c r="N525" s="373">
        <v>22</v>
      </c>
      <c r="O525" s="360">
        <v>2711</v>
      </c>
      <c r="P525" s="367">
        <v>-0.40649206934710436</v>
      </c>
      <c r="Q525" s="368" t="s">
        <v>107</v>
      </c>
      <c r="R525" s="351" t="s">
        <v>254</v>
      </c>
    </row>
    <row r="526" spans="1:18" s="380" customFormat="1" x14ac:dyDescent="0.25">
      <c r="A526" s="26">
        <v>66</v>
      </c>
      <c r="B526" s="25" t="s">
        <v>18</v>
      </c>
      <c r="C526" s="363">
        <v>0</v>
      </c>
      <c r="D526" s="364">
        <v>0</v>
      </c>
      <c r="E526" s="364">
        <v>0</v>
      </c>
      <c r="F526" s="364">
        <v>89</v>
      </c>
      <c r="G526" s="364">
        <v>6</v>
      </c>
      <c r="H526" s="364">
        <v>0</v>
      </c>
      <c r="I526" s="364">
        <v>6970</v>
      </c>
      <c r="J526" s="365">
        <v>7065</v>
      </c>
      <c r="K526" s="366">
        <v>15791.9</v>
      </c>
      <c r="L526" s="366">
        <v>0.44738125241421234</v>
      </c>
      <c r="M526" s="364">
        <v>284</v>
      </c>
      <c r="N526" s="364">
        <v>82</v>
      </c>
      <c r="O526" s="360">
        <v>16205</v>
      </c>
      <c r="P526" s="367">
        <v>-0.56402344955260719</v>
      </c>
      <c r="Q526" s="368" t="s">
        <v>48</v>
      </c>
      <c r="R526" s="380" t="s">
        <v>254</v>
      </c>
    </row>
    <row r="527" spans="1:18" s="351" customFormat="1" x14ac:dyDescent="0.25">
      <c r="A527" s="26"/>
      <c r="B527" s="25" t="s">
        <v>138</v>
      </c>
      <c r="C527" s="363">
        <v>0</v>
      </c>
      <c r="D527" s="364">
        <v>0</v>
      </c>
      <c r="E527" s="364">
        <v>0</v>
      </c>
      <c r="F527" s="364">
        <v>100</v>
      </c>
      <c r="G527" s="364">
        <v>11</v>
      </c>
      <c r="H527" s="364">
        <v>0</v>
      </c>
      <c r="I527" s="364">
        <v>9752</v>
      </c>
      <c r="J527" s="365">
        <v>9863</v>
      </c>
      <c r="K527" s="366">
        <v>20989</v>
      </c>
      <c r="L527" s="366">
        <v>0.46991281147267616</v>
      </c>
      <c r="M527" s="364">
        <v>414</v>
      </c>
      <c r="N527" s="364">
        <v>111</v>
      </c>
      <c r="O527" s="360">
        <v>21368</v>
      </c>
      <c r="P527" s="367">
        <v>-0.53842193934855853</v>
      </c>
      <c r="Q527" s="368"/>
      <c r="R527" s="369"/>
    </row>
    <row r="528" spans="1:18" s="351" customFormat="1" x14ac:dyDescent="0.25">
      <c r="A528" s="26"/>
      <c r="B528" s="25"/>
      <c r="C528" s="363"/>
      <c r="D528" s="364"/>
      <c r="E528" s="364"/>
      <c r="F528" s="364"/>
      <c r="G528" s="364"/>
      <c r="H528" s="364"/>
      <c r="I528" s="364"/>
      <c r="J528" s="365"/>
      <c r="K528" s="366"/>
      <c r="L528" s="366"/>
      <c r="M528" s="364"/>
      <c r="N528" s="364"/>
      <c r="O528" s="360"/>
      <c r="P528" s="360"/>
      <c r="Q528" s="368"/>
      <c r="R528" s="369"/>
    </row>
    <row r="529" spans="1:18" s="351" customFormat="1" x14ac:dyDescent="0.25">
      <c r="A529" s="26">
        <v>67</v>
      </c>
      <c r="B529" s="25" t="s">
        <v>17</v>
      </c>
      <c r="C529" s="363">
        <v>128</v>
      </c>
      <c r="D529" s="364">
        <v>0</v>
      </c>
      <c r="E529" s="364">
        <v>4</v>
      </c>
      <c r="F529" s="364">
        <v>1690</v>
      </c>
      <c r="G529" s="364">
        <v>442</v>
      </c>
      <c r="H529" s="364">
        <v>0</v>
      </c>
      <c r="I529" s="364">
        <v>8475</v>
      </c>
      <c r="J529" s="365">
        <v>10739</v>
      </c>
      <c r="K529" s="366">
        <v>12536.7</v>
      </c>
      <c r="L529" s="366">
        <v>0.85660500769740033</v>
      </c>
      <c r="M529" s="364">
        <v>476</v>
      </c>
      <c r="N529" s="364">
        <v>65</v>
      </c>
      <c r="O529" s="360">
        <v>12175</v>
      </c>
      <c r="P529" s="367">
        <v>-0.11794661190965094</v>
      </c>
      <c r="Q529" s="368" t="s">
        <v>47</v>
      </c>
      <c r="R529" s="369" t="s">
        <v>254</v>
      </c>
    </row>
    <row r="530" spans="1:18" s="388" customFormat="1" x14ac:dyDescent="0.25">
      <c r="A530" s="381">
        <v>67</v>
      </c>
      <c r="B530" s="371" t="s">
        <v>23</v>
      </c>
      <c r="C530" s="372">
        <v>22</v>
      </c>
      <c r="D530" s="373">
        <v>0</v>
      </c>
      <c r="E530" s="373">
        <v>0</v>
      </c>
      <c r="F530" s="373">
        <v>205</v>
      </c>
      <c r="G530" s="373">
        <v>44</v>
      </c>
      <c r="H530" s="373">
        <v>0</v>
      </c>
      <c r="I530" s="373">
        <v>934</v>
      </c>
      <c r="J530" s="378">
        <v>1205</v>
      </c>
      <c r="K530" s="379">
        <v>2350.2000000000003</v>
      </c>
      <c r="L530" s="379">
        <v>0.51272232150455277</v>
      </c>
      <c r="M530" s="373">
        <v>70</v>
      </c>
      <c r="N530" s="373">
        <v>11</v>
      </c>
      <c r="O530" s="360">
        <v>1249</v>
      </c>
      <c r="P530" s="367">
        <v>-3.5228182546036879E-2</v>
      </c>
      <c r="Q530" s="368" t="s">
        <v>52</v>
      </c>
      <c r="R530" s="388" t="s">
        <v>254</v>
      </c>
    </row>
    <row r="531" spans="1:18" s="389" customFormat="1" x14ac:dyDescent="0.25">
      <c r="A531" s="26">
        <v>67</v>
      </c>
      <c r="B531" s="25" t="s">
        <v>14</v>
      </c>
      <c r="C531" s="363">
        <v>127</v>
      </c>
      <c r="D531" s="364">
        <v>0</v>
      </c>
      <c r="E531" s="364">
        <v>13</v>
      </c>
      <c r="F531" s="364">
        <v>1803</v>
      </c>
      <c r="G531" s="364">
        <v>787</v>
      </c>
      <c r="H531" s="364">
        <v>0</v>
      </c>
      <c r="I531" s="364">
        <v>9936</v>
      </c>
      <c r="J531" s="365">
        <v>12666</v>
      </c>
      <c r="K531" s="366">
        <v>25465.800000000003</v>
      </c>
      <c r="L531" s="366">
        <v>0.49737294724689579</v>
      </c>
      <c r="M531" s="364">
        <v>428</v>
      </c>
      <c r="N531" s="364">
        <v>73</v>
      </c>
      <c r="O531" s="360">
        <v>17131</v>
      </c>
      <c r="P531" s="367">
        <v>-0.26063860837078978</v>
      </c>
      <c r="Q531" s="368" t="s">
        <v>45</v>
      </c>
      <c r="R531" s="389" t="s">
        <v>254</v>
      </c>
    </row>
    <row r="532" spans="1:18" s="388" customFormat="1" x14ac:dyDescent="0.25">
      <c r="A532" s="26"/>
      <c r="B532" s="25" t="s">
        <v>138</v>
      </c>
      <c r="C532" s="363">
        <v>277</v>
      </c>
      <c r="D532" s="364">
        <v>0</v>
      </c>
      <c r="E532" s="364">
        <v>17</v>
      </c>
      <c r="F532" s="364">
        <v>3698</v>
      </c>
      <c r="G532" s="364">
        <v>1273</v>
      </c>
      <c r="H532" s="364">
        <v>0</v>
      </c>
      <c r="I532" s="364">
        <v>19345</v>
      </c>
      <c r="J532" s="365">
        <v>24610</v>
      </c>
      <c r="K532" s="366">
        <v>40352.700000000004</v>
      </c>
      <c r="L532" s="366">
        <v>0.60987244967499066</v>
      </c>
      <c r="M532" s="364">
        <v>974</v>
      </c>
      <c r="N532" s="364">
        <v>149</v>
      </c>
      <c r="O532" s="360">
        <v>30555</v>
      </c>
      <c r="P532" s="367">
        <v>-0.19456717394861722</v>
      </c>
      <c r="Q532" s="368"/>
      <c r="R532" s="369"/>
    </row>
    <row r="533" spans="1:18" s="388" customFormat="1" x14ac:dyDescent="0.25">
      <c r="A533" s="26"/>
      <c r="B533" s="25"/>
      <c r="C533" s="363"/>
      <c r="D533" s="364"/>
      <c r="E533" s="364"/>
      <c r="F533" s="364"/>
      <c r="G533" s="364"/>
      <c r="H533" s="364"/>
      <c r="I533" s="364"/>
      <c r="J533" s="365"/>
      <c r="K533" s="366"/>
      <c r="L533" s="366"/>
      <c r="M533" s="364"/>
      <c r="N533" s="364"/>
      <c r="O533" s="360"/>
      <c r="P533" s="367"/>
      <c r="Q533" s="368"/>
      <c r="R533" s="369"/>
    </row>
    <row r="534" spans="1:18" s="388" customFormat="1" x14ac:dyDescent="0.25">
      <c r="A534" s="381">
        <v>70</v>
      </c>
      <c r="B534" s="371" t="s">
        <v>17</v>
      </c>
      <c r="C534" s="372">
        <v>60</v>
      </c>
      <c r="D534" s="373">
        <v>0</v>
      </c>
      <c r="E534" s="373">
        <v>3</v>
      </c>
      <c r="F534" s="373">
        <v>2749</v>
      </c>
      <c r="G534" s="373">
        <v>1495</v>
      </c>
      <c r="H534" s="373">
        <v>0</v>
      </c>
      <c r="I534" s="373">
        <v>14285</v>
      </c>
      <c r="J534" s="378">
        <v>18592</v>
      </c>
      <c r="K534" s="379">
        <v>19017.3</v>
      </c>
      <c r="L534" s="379">
        <v>0.97763615234549595</v>
      </c>
      <c r="M534" s="373">
        <v>948</v>
      </c>
      <c r="N534" s="373">
        <v>212</v>
      </c>
      <c r="O534" s="360">
        <v>28078</v>
      </c>
      <c r="P534" s="367">
        <v>-0.3378445758244889</v>
      </c>
      <c r="Q534" s="368" t="s">
        <v>47</v>
      </c>
      <c r="R534" s="388" t="s">
        <v>254</v>
      </c>
    </row>
    <row r="535" spans="1:18" s="388" customFormat="1" x14ac:dyDescent="0.25">
      <c r="A535" s="26">
        <v>70</v>
      </c>
      <c r="B535" s="25" t="s">
        <v>14</v>
      </c>
      <c r="C535" s="363">
        <v>395</v>
      </c>
      <c r="D535" s="364">
        <v>0</v>
      </c>
      <c r="E535" s="364">
        <v>21</v>
      </c>
      <c r="F535" s="364">
        <v>8434</v>
      </c>
      <c r="G535" s="364">
        <v>4999</v>
      </c>
      <c r="H535" s="364">
        <v>0</v>
      </c>
      <c r="I535" s="364">
        <v>52888</v>
      </c>
      <c r="J535" s="365">
        <v>66737</v>
      </c>
      <c r="K535" s="366">
        <v>75982.100000000006</v>
      </c>
      <c r="L535" s="366">
        <v>0.87832528977219626</v>
      </c>
      <c r="M535" s="364">
        <v>2978</v>
      </c>
      <c r="N535" s="364">
        <v>880</v>
      </c>
      <c r="O535" s="360">
        <v>98267</v>
      </c>
      <c r="P535" s="367">
        <v>-0.32086051268482807</v>
      </c>
      <c r="Q535" s="368" t="s">
        <v>45</v>
      </c>
      <c r="R535" s="388" t="s">
        <v>254</v>
      </c>
    </row>
    <row r="536" spans="1:18" s="389" customFormat="1" x14ac:dyDescent="0.25">
      <c r="A536" s="26"/>
      <c r="B536" s="25" t="s">
        <v>138</v>
      </c>
      <c r="C536" s="363">
        <v>455</v>
      </c>
      <c r="D536" s="364">
        <v>0</v>
      </c>
      <c r="E536" s="364">
        <v>24</v>
      </c>
      <c r="F536" s="364">
        <v>11183</v>
      </c>
      <c r="G536" s="364">
        <v>6494</v>
      </c>
      <c r="H536" s="364">
        <v>0</v>
      </c>
      <c r="I536" s="364">
        <v>67173</v>
      </c>
      <c r="J536" s="365">
        <v>85329</v>
      </c>
      <c r="K536" s="366">
        <v>94999.400000000009</v>
      </c>
      <c r="L536" s="366">
        <v>0.89820567287793385</v>
      </c>
      <c r="M536" s="364">
        <v>3926</v>
      </c>
      <c r="N536" s="364">
        <v>1092</v>
      </c>
      <c r="O536" s="360">
        <v>126345</v>
      </c>
      <c r="P536" s="367">
        <v>-0.32463492817285999</v>
      </c>
      <c r="Q536" s="368"/>
      <c r="R536" s="369"/>
    </row>
    <row r="537" spans="1:18" s="389" customFormat="1" x14ac:dyDescent="0.25">
      <c r="A537" s="26"/>
      <c r="B537" s="390"/>
      <c r="C537" s="363"/>
      <c r="D537" s="364"/>
      <c r="E537" s="364"/>
      <c r="F537" s="364"/>
      <c r="G537" s="364"/>
      <c r="H537" s="364"/>
      <c r="I537" s="364"/>
      <c r="J537" s="365"/>
      <c r="K537" s="366"/>
      <c r="L537" s="366"/>
      <c r="M537" s="364"/>
      <c r="N537" s="364"/>
      <c r="O537" s="360"/>
      <c r="P537" s="360"/>
      <c r="Q537" s="368"/>
      <c r="R537" s="369"/>
    </row>
    <row r="538" spans="1:18" s="389" customFormat="1" x14ac:dyDescent="0.25">
      <c r="A538" s="26">
        <v>72</v>
      </c>
      <c r="B538" s="25" t="s">
        <v>22</v>
      </c>
      <c r="C538" s="363">
        <v>1</v>
      </c>
      <c r="D538" s="364">
        <v>0</v>
      </c>
      <c r="E538" s="364">
        <v>2</v>
      </c>
      <c r="F538" s="364">
        <v>111</v>
      </c>
      <c r="G538" s="364">
        <v>2</v>
      </c>
      <c r="H538" s="364">
        <v>0</v>
      </c>
      <c r="I538" s="364">
        <v>15051</v>
      </c>
      <c r="J538" s="365">
        <v>15167</v>
      </c>
      <c r="K538" s="366">
        <v>11006.599999999999</v>
      </c>
      <c r="L538" s="366">
        <v>1.3779913869859903</v>
      </c>
      <c r="M538" s="364">
        <v>691</v>
      </c>
      <c r="N538" s="364">
        <v>90</v>
      </c>
      <c r="O538" s="360">
        <v>7978</v>
      </c>
      <c r="P538" s="367">
        <v>0.90110303334168962</v>
      </c>
      <c r="Q538" s="368" t="s">
        <v>51</v>
      </c>
      <c r="R538" s="369" t="s">
        <v>254</v>
      </c>
    </row>
    <row r="539" spans="1:18" s="388" customFormat="1" x14ac:dyDescent="0.25">
      <c r="A539" s="26">
        <v>72</v>
      </c>
      <c r="B539" s="25" t="s">
        <v>20</v>
      </c>
      <c r="C539" s="363">
        <v>0</v>
      </c>
      <c r="D539" s="364">
        <v>0</v>
      </c>
      <c r="E539" s="364">
        <v>0</v>
      </c>
      <c r="F539" s="364">
        <v>12</v>
      </c>
      <c r="G539" s="364">
        <v>0</v>
      </c>
      <c r="H539" s="364">
        <v>0</v>
      </c>
      <c r="I539" s="364">
        <v>246</v>
      </c>
      <c r="J539" s="365">
        <v>258</v>
      </c>
      <c r="K539" s="366">
        <v>4949.3</v>
      </c>
      <c r="L539" s="366">
        <v>5.2128583840139006E-2</v>
      </c>
      <c r="M539" s="364">
        <v>12</v>
      </c>
      <c r="N539" s="364">
        <v>1</v>
      </c>
      <c r="O539" s="360">
        <v>579</v>
      </c>
      <c r="P539" s="367">
        <v>-0.55440414507772018</v>
      </c>
      <c r="Q539" s="368" t="s">
        <v>140</v>
      </c>
      <c r="R539" s="369" t="s">
        <v>254</v>
      </c>
    </row>
    <row r="540" spans="1:18" s="388" customFormat="1" x14ac:dyDescent="0.25">
      <c r="A540" s="26">
        <v>72</v>
      </c>
      <c r="B540" s="25" t="s">
        <v>14</v>
      </c>
      <c r="C540" s="363">
        <v>1</v>
      </c>
      <c r="D540" s="364">
        <v>0</v>
      </c>
      <c r="E540" s="364">
        <v>0</v>
      </c>
      <c r="F540" s="364">
        <v>106</v>
      </c>
      <c r="G540" s="364">
        <v>0</v>
      </c>
      <c r="H540" s="364">
        <v>0</v>
      </c>
      <c r="I540" s="364">
        <v>3067</v>
      </c>
      <c r="J540" s="365">
        <v>3174</v>
      </c>
      <c r="K540" s="366">
        <v>10383.4</v>
      </c>
      <c r="L540" s="366">
        <v>0.30568022035171527</v>
      </c>
      <c r="M540" s="364">
        <v>144</v>
      </c>
      <c r="N540" s="364">
        <v>22</v>
      </c>
      <c r="O540" s="360">
        <v>4606</v>
      </c>
      <c r="P540" s="367">
        <v>-0.31089882761615284</v>
      </c>
      <c r="Q540" s="368" t="s">
        <v>45</v>
      </c>
      <c r="R540" s="369" t="s">
        <v>254</v>
      </c>
    </row>
    <row r="541" spans="1:18" s="388" customFormat="1" x14ac:dyDescent="0.25">
      <c r="A541" s="381">
        <v>72</v>
      </c>
      <c r="B541" s="371" t="s">
        <v>15</v>
      </c>
      <c r="C541" s="372">
        <v>2</v>
      </c>
      <c r="D541" s="373">
        <v>0</v>
      </c>
      <c r="E541" s="373">
        <v>4</v>
      </c>
      <c r="F541" s="373">
        <v>506</v>
      </c>
      <c r="G541" s="373">
        <v>7</v>
      </c>
      <c r="H541" s="373">
        <v>0</v>
      </c>
      <c r="I541" s="373">
        <v>15463</v>
      </c>
      <c r="J541" s="378">
        <v>15982</v>
      </c>
      <c r="K541" s="379">
        <v>43388</v>
      </c>
      <c r="L541" s="379">
        <v>0.36835069604498938</v>
      </c>
      <c r="M541" s="373">
        <v>629</v>
      </c>
      <c r="N541" s="373">
        <v>111</v>
      </c>
      <c r="O541" s="360">
        <v>34790</v>
      </c>
      <c r="P541" s="367">
        <v>-0.54061511928715156</v>
      </c>
      <c r="Q541" s="368" t="s">
        <v>46</v>
      </c>
      <c r="R541" s="388" t="s">
        <v>254</v>
      </c>
    </row>
    <row r="542" spans="1:18" s="388" customFormat="1" x14ac:dyDescent="0.25">
      <c r="A542" s="26">
        <v>72</v>
      </c>
      <c r="B542" s="25" t="s">
        <v>18</v>
      </c>
      <c r="C542" s="363">
        <v>3</v>
      </c>
      <c r="D542" s="364">
        <v>0</v>
      </c>
      <c r="E542" s="364">
        <v>1</v>
      </c>
      <c r="F542" s="364">
        <v>651</v>
      </c>
      <c r="G542" s="364">
        <v>3</v>
      </c>
      <c r="H542" s="364">
        <v>0</v>
      </c>
      <c r="I542" s="364">
        <v>24136</v>
      </c>
      <c r="J542" s="365">
        <v>24794</v>
      </c>
      <c r="K542" s="366">
        <v>41562.9</v>
      </c>
      <c r="L542" s="366">
        <v>0.59654162726854953</v>
      </c>
      <c r="M542" s="364">
        <v>1175</v>
      </c>
      <c r="N542" s="364">
        <v>198</v>
      </c>
      <c r="O542" s="360">
        <v>44052</v>
      </c>
      <c r="P542" s="382">
        <v>-0.43716516843730135</v>
      </c>
      <c r="Q542" s="368" t="s">
        <v>48</v>
      </c>
      <c r="R542" s="388" t="s">
        <v>254</v>
      </c>
    </row>
    <row r="543" spans="1:18" s="388" customFormat="1" x14ac:dyDescent="0.25">
      <c r="A543" s="26"/>
      <c r="B543" s="25" t="s">
        <v>138</v>
      </c>
      <c r="C543" s="363">
        <v>7</v>
      </c>
      <c r="D543" s="364">
        <v>0</v>
      </c>
      <c r="E543" s="364">
        <v>7</v>
      </c>
      <c r="F543" s="364">
        <v>1386</v>
      </c>
      <c r="G543" s="364">
        <v>12</v>
      </c>
      <c r="H543" s="364">
        <v>0</v>
      </c>
      <c r="I543" s="364">
        <v>57963</v>
      </c>
      <c r="J543" s="365">
        <v>59375</v>
      </c>
      <c r="K543" s="366">
        <v>111290.19999999998</v>
      </c>
      <c r="L543" s="366">
        <v>0.53351508039342199</v>
      </c>
      <c r="M543" s="364">
        <v>2651</v>
      </c>
      <c r="N543" s="364">
        <v>422</v>
      </c>
      <c r="O543" s="360">
        <v>92005</v>
      </c>
      <c r="P543" s="367">
        <v>-0.3546546383348731</v>
      </c>
      <c r="Q543" s="368"/>
      <c r="R543" s="369"/>
    </row>
    <row r="544" spans="1:18" s="388" customFormat="1" x14ac:dyDescent="0.25">
      <c r="A544" s="26"/>
      <c r="B544" s="25"/>
      <c r="C544" s="363"/>
      <c r="D544" s="364"/>
      <c r="E544" s="364"/>
      <c r="F544" s="364"/>
      <c r="G544" s="364"/>
      <c r="H544" s="364"/>
      <c r="I544" s="364"/>
      <c r="J544" s="365"/>
      <c r="K544" s="366"/>
      <c r="L544" s="366"/>
      <c r="M544" s="364"/>
      <c r="N544" s="364"/>
      <c r="O544" s="360"/>
      <c r="P544" s="367"/>
      <c r="Q544" s="368"/>
    </row>
    <row r="545" spans="1:18" s="389" customFormat="1" x14ac:dyDescent="0.25">
      <c r="A545" s="26">
        <v>75</v>
      </c>
      <c r="B545" s="25" t="s">
        <v>14</v>
      </c>
      <c r="C545" s="363">
        <v>90</v>
      </c>
      <c r="D545" s="364">
        <v>0</v>
      </c>
      <c r="E545" s="364">
        <v>6</v>
      </c>
      <c r="F545" s="364">
        <v>1870</v>
      </c>
      <c r="G545" s="364">
        <v>514</v>
      </c>
      <c r="H545" s="364">
        <v>0</v>
      </c>
      <c r="I545" s="364">
        <v>8839</v>
      </c>
      <c r="J545" s="365">
        <v>11319</v>
      </c>
      <c r="K545" s="366">
        <v>29879.200000000001</v>
      </c>
      <c r="L545" s="366">
        <v>0.3788254036252644</v>
      </c>
      <c r="M545" s="364">
        <v>333</v>
      </c>
      <c r="N545" s="364">
        <v>75</v>
      </c>
      <c r="O545" s="360">
        <v>15966</v>
      </c>
      <c r="P545" s="367">
        <v>-0.29105599398722282</v>
      </c>
      <c r="Q545" s="368" t="s">
        <v>45</v>
      </c>
      <c r="R545" s="369" t="s">
        <v>254</v>
      </c>
    </row>
    <row r="546" spans="1:18" s="388" customFormat="1" x14ac:dyDescent="0.25">
      <c r="A546" s="26"/>
      <c r="B546" s="25"/>
      <c r="C546" s="363"/>
      <c r="D546" s="364"/>
      <c r="E546" s="364"/>
      <c r="F546" s="364"/>
      <c r="G546" s="364"/>
      <c r="H546" s="364"/>
      <c r="I546" s="364"/>
      <c r="J546" s="365"/>
      <c r="K546" s="366"/>
      <c r="L546" s="366"/>
      <c r="M546" s="364"/>
      <c r="N546" s="364"/>
      <c r="O546" s="360"/>
      <c r="P546" s="367"/>
      <c r="Q546" s="368"/>
      <c r="R546" s="369"/>
    </row>
    <row r="547" spans="1:18" s="388" customFormat="1" x14ac:dyDescent="0.25">
      <c r="A547" s="26">
        <v>77</v>
      </c>
      <c r="B547" s="25" t="s">
        <v>19</v>
      </c>
      <c r="C547" s="363">
        <v>2</v>
      </c>
      <c r="D547" s="364">
        <v>0</v>
      </c>
      <c r="E547" s="364">
        <v>0</v>
      </c>
      <c r="F547" s="364">
        <v>25</v>
      </c>
      <c r="G547" s="364">
        <v>0</v>
      </c>
      <c r="H547" s="364">
        <v>0</v>
      </c>
      <c r="I547" s="364">
        <v>1005.6363913441024</v>
      </c>
      <c r="J547" s="365">
        <v>1033</v>
      </c>
      <c r="K547" s="366">
        <v>4413.5000000000009</v>
      </c>
      <c r="L547" s="366">
        <v>0.23405460518862575</v>
      </c>
      <c r="M547" s="364">
        <v>66.083206339530633</v>
      </c>
      <c r="N547" s="364">
        <v>5</v>
      </c>
      <c r="O547" s="360">
        <v>2092</v>
      </c>
      <c r="P547" s="367">
        <v>-0.50621414913957929</v>
      </c>
      <c r="Q547" s="368" t="s">
        <v>49</v>
      </c>
      <c r="R547" s="369" t="s">
        <v>254</v>
      </c>
    </row>
    <row r="548" spans="1:18" s="388" customFormat="1" x14ac:dyDescent="0.25">
      <c r="A548" s="381">
        <v>77</v>
      </c>
      <c r="B548" s="371" t="s">
        <v>14</v>
      </c>
      <c r="C548" s="372">
        <v>2</v>
      </c>
      <c r="D548" s="373">
        <v>0</v>
      </c>
      <c r="E548" s="373">
        <v>2</v>
      </c>
      <c r="F548" s="373">
        <v>340</v>
      </c>
      <c r="G548" s="373">
        <v>12</v>
      </c>
      <c r="H548" s="373">
        <v>0</v>
      </c>
      <c r="I548" s="373">
        <v>20596.09448338921</v>
      </c>
      <c r="J548" s="378">
        <v>20952</v>
      </c>
      <c r="K548" s="379">
        <v>57371.499999999985</v>
      </c>
      <c r="L548" s="379">
        <v>0.36519874850753431</v>
      </c>
      <c r="M548" s="373">
        <v>720.73361779945139</v>
      </c>
      <c r="N548" s="373">
        <v>188</v>
      </c>
      <c r="O548" s="360">
        <v>47024</v>
      </c>
      <c r="P548" s="367">
        <v>-0.55444028581150051</v>
      </c>
      <c r="Q548" s="368" t="s">
        <v>45</v>
      </c>
      <c r="R548" s="388" t="s">
        <v>254</v>
      </c>
    </row>
    <row r="549" spans="1:18" s="388" customFormat="1" x14ac:dyDescent="0.25">
      <c r="A549" s="26">
        <v>77</v>
      </c>
      <c r="B549" s="25" t="s">
        <v>18</v>
      </c>
      <c r="C549" s="363">
        <v>2</v>
      </c>
      <c r="D549" s="364">
        <v>0</v>
      </c>
      <c r="E549" s="364">
        <v>2</v>
      </c>
      <c r="F549" s="364">
        <v>141</v>
      </c>
      <c r="G549" s="364">
        <v>2</v>
      </c>
      <c r="H549" s="364">
        <v>0</v>
      </c>
      <c r="I549" s="364">
        <v>10818.26912526669</v>
      </c>
      <c r="J549" s="365">
        <v>10965</v>
      </c>
      <c r="K549" s="366">
        <v>19731.000000000007</v>
      </c>
      <c r="L549" s="366">
        <v>0.5557244944503571</v>
      </c>
      <c r="M549" s="364">
        <v>291.18317586101801</v>
      </c>
      <c r="N549" s="364">
        <v>118</v>
      </c>
      <c r="O549" s="360">
        <v>22522</v>
      </c>
      <c r="P549" s="367">
        <v>-0.51314270491075398</v>
      </c>
      <c r="Q549" s="368" t="s">
        <v>48</v>
      </c>
      <c r="R549" s="388" t="s">
        <v>254</v>
      </c>
    </row>
    <row r="550" spans="1:18" s="351" customFormat="1" x14ac:dyDescent="0.25">
      <c r="A550" s="26"/>
      <c r="B550" s="25" t="s">
        <v>138</v>
      </c>
      <c r="C550" s="363">
        <v>6</v>
      </c>
      <c r="D550" s="364">
        <v>0</v>
      </c>
      <c r="E550" s="364">
        <v>4</v>
      </c>
      <c r="F550" s="364">
        <v>506</v>
      </c>
      <c r="G550" s="364">
        <v>14</v>
      </c>
      <c r="H550" s="364">
        <v>0</v>
      </c>
      <c r="I550" s="364">
        <v>32420</v>
      </c>
      <c r="J550" s="365">
        <v>32950</v>
      </c>
      <c r="K550" s="366">
        <v>81516</v>
      </c>
      <c r="L550" s="366">
        <v>0.40421512341135485</v>
      </c>
      <c r="M550" s="364">
        <v>1078</v>
      </c>
      <c r="N550" s="364">
        <v>311</v>
      </c>
      <c r="O550" s="360">
        <v>71638</v>
      </c>
      <c r="P550" s="367">
        <v>-0.54004857757056313</v>
      </c>
      <c r="Q550" s="368"/>
      <c r="R550" s="369"/>
    </row>
    <row r="551" spans="1:18" s="380" customFormat="1" x14ac:dyDescent="0.25">
      <c r="A551" s="26"/>
      <c r="B551" s="390"/>
      <c r="C551" s="363"/>
      <c r="D551" s="364"/>
      <c r="E551" s="364"/>
      <c r="F551" s="364"/>
      <c r="G551" s="364"/>
      <c r="H551" s="364"/>
      <c r="I551" s="364"/>
      <c r="J551" s="365"/>
      <c r="K551" s="366"/>
      <c r="L551" s="366"/>
      <c r="M551" s="364"/>
      <c r="N551" s="364"/>
      <c r="O551" s="360"/>
      <c r="P551" s="367"/>
      <c r="Q551" s="368"/>
      <c r="R551" s="369"/>
    </row>
    <row r="552" spans="1:18" s="351" customFormat="1" x14ac:dyDescent="0.25">
      <c r="A552" s="26">
        <v>80</v>
      </c>
      <c r="B552" s="25" t="s">
        <v>17</v>
      </c>
      <c r="C552" s="363">
        <v>13</v>
      </c>
      <c r="D552" s="364">
        <v>0</v>
      </c>
      <c r="E552" s="364">
        <v>0</v>
      </c>
      <c r="F552" s="364">
        <v>779</v>
      </c>
      <c r="G552" s="364">
        <v>268</v>
      </c>
      <c r="H552" s="364">
        <v>0</v>
      </c>
      <c r="I552" s="364">
        <v>4202</v>
      </c>
      <c r="J552" s="365">
        <v>5262</v>
      </c>
      <c r="K552" s="366">
        <v>3399</v>
      </c>
      <c r="L552" s="366">
        <v>1.5481023830538394</v>
      </c>
      <c r="M552" s="364">
        <v>128</v>
      </c>
      <c r="N552" s="364">
        <v>48</v>
      </c>
      <c r="O552" s="360">
        <v>8936</v>
      </c>
      <c r="P552" s="367">
        <v>-0.41114592658907789</v>
      </c>
      <c r="Q552" s="368" t="s">
        <v>47</v>
      </c>
      <c r="R552" s="369" t="s">
        <v>254</v>
      </c>
    </row>
    <row r="553" spans="1:18" s="351" customFormat="1" x14ac:dyDescent="0.25">
      <c r="A553" s="26">
        <v>80</v>
      </c>
      <c r="B553" s="25" t="s">
        <v>20</v>
      </c>
      <c r="C553" s="363">
        <v>2</v>
      </c>
      <c r="D553" s="364">
        <v>0</v>
      </c>
      <c r="E553" s="364">
        <v>1</v>
      </c>
      <c r="F553" s="364">
        <v>84</v>
      </c>
      <c r="G553" s="364">
        <v>17</v>
      </c>
      <c r="H553" s="364">
        <v>0</v>
      </c>
      <c r="I553" s="364">
        <v>345</v>
      </c>
      <c r="J553" s="365">
        <v>449</v>
      </c>
      <c r="K553" s="366">
        <v>1505.1000000000001</v>
      </c>
      <c r="L553" s="366">
        <v>0.29831904856820141</v>
      </c>
      <c r="M553" s="364">
        <v>14</v>
      </c>
      <c r="N553" s="364">
        <v>1</v>
      </c>
      <c r="O553" s="360">
        <v>721</v>
      </c>
      <c r="P553" s="367">
        <v>-0.37725381414701809</v>
      </c>
      <c r="Q553" s="368" t="s">
        <v>247</v>
      </c>
      <c r="R553" s="369" t="s">
        <v>254</v>
      </c>
    </row>
    <row r="554" spans="1:18" s="351" customFormat="1" x14ac:dyDescent="0.25">
      <c r="A554" s="381">
        <v>80</v>
      </c>
      <c r="B554" s="371" t="s">
        <v>14</v>
      </c>
      <c r="C554" s="372">
        <v>67</v>
      </c>
      <c r="D554" s="373">
        <v>0</v>
      </c>
      <c r="E554" s="373">
        <v>3</v>
      </c>
      <c r="F554" s="373">
        <v>4037</v>
      </c>
      <c r="G554" s="373">
        <v>1355</v>
      </c>
      <c r="H554" s="373">
        <v>0</v>
      </c>
      <c r="I554" s="373">
        <v>18734</v>
      </c>
      <c r="J554" s="378">
        <v>24196</v>
      </c>
      <c r="K554" s="379">
        <v>52163.299999999996</v>
      </c>
      <c r="L554" s="379">
        <v>0.46385102169532988</v>
      </c>
      <c r="M554" s="373">
        <v>890</v>
      </c>
      <c r="N554" s="373">
        <v>168</v>
      </c>
      <c r="O554" s="360">
        <v>39420</v>
      </c>
      <c r="P554" s="367">
        <v>-0.38619989852866565</v>
      </c>
      <c r="Q554" s="368" t="s">
        <v>45</v>
      </c>
      <c r="R554" s="351" t="s">
        <v>254</v>
      </c>
    </row>
    <row r="555" spans="1:18" s="351" customFormat="1" x14ac:dyDescent="0.25">
      <c r="A555" s="26">
        <v>80</v>
      </c>
      <c r="B555" s="25" t="s">
        <v>15</v>
      </c>
      <c r="C555" s="363">
        <v>8</v>
      </c>
      <c r="D555" s="364">
        <v>0</v>
      </c>
      <c r="E555" s="364">
        <v>0</v>
      </c>
      <c r="F555" s="364">
        <v>743</v>
      </c>
      <c r="G555" s="364">
        <v>205</v>
      </c>
      <c r="H555" s="364">
        <v>0</v>
      </c>
      <c r="I555" s="364">
        <v>3079</v>
      </c>
      <c r="J555" s="365">
        <v>4035</v>
      </c>
      <c r="K555" s="366">
        <v>10586.3</v>
      </c>
      <c r="L555" s="366">
        <v>0.38115299963159938</v>
      </c>
      <c r="M555" s="364">
        <v>200</v>
      </c>
      <c r="N555" s="364">
        <v>14</v>
      </c>
      <c r="O555" s="360">
        <v>6119</v>
      </c>
      <c r="P555" s="382">
        <v>-0.34057852590292537</v>
      </c>
      <c r="Q555" s="368" t="s">
        <v>46</v>
      </c>
      <c r="R555" s="351" t="s">
        <v>254</v>
      </c>
    </row>
    <row r="556" spans="1:18" s="380" customFormat="1" x14ac:dyDescent="0.25">
      <c r="A556" s="26"/>
      <c r="B556" s="25" t="s">
        <v>16</v>
      </c>
      <c r="C556" s="363">
        <v>90</v>
      </c>
      <c r="D556" s="364">
        <v>0</v>
      </c>
      <c r="E556" s="364">
        <v>4</v>
      </c>
      <c r="F556" s="364">
        <v>5643</v>
      </c>
      <c r="G556" s="364">
        <v>1845</v>
      </c>
      <c r="H556" s="364">
        <v>0</v>
      </c>
      <c r="I556" s="364">
        <v>26360</v>
      </c>
      <c r="J556" s="365">
        <v>33942</v>
      </c>
      <c r="K556" s="366">
        <v>67653.7</v>
      </c>
      <c r="L556" s="366">
        <v>0.50170205029436676</v>
      </c>
      <c r="M556" s="364">
        <v>1232</v>
      </c>
      <c r="N556" s="364">
        <v>231</v>
      </c>
      <c r="O556" s="360">
        <v>55196</v>
      </c>
      <c r="P556" s="367">
        <v>-0.38506413508225235</v>
      </c>
      <c r="Q556" s="368"/>
      <c r="R556" s="369"/>
    </row>
    <row r="557" spans="1:18" s="380" customFormat="1" x14ac:dyDescent="0.25">
      <c r="A557" s="26"/>
      <c r="B557" s="25"/>
      <c r="C557" s="363"/>
      <c r="D557" s="364"/>
      <c r="E557" s="364"/>
      <c r="F557" s="364"/>
      <c r="G557" s="364"/>
      <c r="H557" s="364"/>
      <c r="I557" s="364"/>
      <c r="J557" s="365"/>
      <c r="K557" s="366"/>
      <c r="L557" s="366"/>
      <c r="M557" s="364"/>
      <c r="N557" s="364"/>
      <c r="O557" s="360"/>
      <c r="P557" s="360"/>
      <c r="Q557" s="368"/>
      <c r="R557" s="369"/>
    </row>
    <row r="558" spans="1:18" s="351" customFormat="1" x14ac:dyDescent="0.25">
      <c r="A558" s="26">
        <v>81</v>
      </c>
      <c r="B558" s="25" t="s">
        <v>22</v>
      </c>
      <c r="C558" s="363">
        <v>0</v>
      </c>
      <c r="D558" s="364">
        <v>0</v>
      </c>
      <c r="E558" s="364">
        <v>0</v>
      </c>
      <c r="F558" s="364">
        <v>152</v>
      </c>
      <c r="G558" s="364">
        <v>0</v>
      </c>
      <c r="H558" s="364">
        <v>0</v>
      </c>
      <c r="I558" s="364">
        <v>1022</v>
      </c>
      <c r="J558" s="365">
        <v>1174</v>
      </c>
      <c r="K558" s="366">
        <v>3962</v>
      </c>
      <c r="L558" s="366">
        <v>0.29631499242806664</v>
      </c>
      <c r="M558" s="364">
        <v>56</v>
      </c>
      <c r="N558" s="364">
        <v>6</v>
      </c>
      <c r="O558" s="360">
        <v>2328</v>
      </c>
      <c r="P558" s="367">
        <v>-0.49570446735395191</v>
      </c>
      <c r="Q558" s="368" t="s">
        <v>51</v>
      </c>
      <c r="R558" s="369" t="s">
        <v>254</v>
      </c>
    </row>
    <row r="559" spans="1:18" s="351" customFormat="1" x14ac:dyDescent="0.25">
      <c r="A559" s="26">
        <v>81</v>
      </c>
      <c r="B559" s="25" t="s">
        <v>256</v>
      </c>
      <c r="C559" s="363">
        <v>0</v>
      </c>
      <c r="D559" s="364">
        <v>0</v>
      </c>
      <c r="E559" s="364">
        <v>0</v>
      </c>
      <c r="F559" s="364">
        <v>11</v>
      </c>
      <c r="G559" s="364">
        <v>0</v>
      </c>
      <c r="H559" s="364">
        <v>0</v>
      </c>
      <c r="I559" s="364">
        <v>165</v>
      </c>
      <c r="J559" s="365">
        <v>176</v>
      </c>
      <c r="K559" s="366">
        <v>3060.1</v>
      </c>
      <c r="L559" s="366">
        <v>5.7514460311754521E-2</v>
      </c>
      <c r="M559" s="364">
        <v>16</v>
      </c>
      <c r="N559" s="364">
        <v>2</v>
      </c>
      <c r="O559" s="360">
        <v>137</v>
      </c>
      <c r="P559" s="367">
        <v>0.28467153284671531</v>
      </c>
      <c r="Q559" s="368" t="s">
        <v>256</v>
      </c>
      <c r="R559" s="369" t="s">
        <v>254</v>
      </c>
    </row>
    <row r="560" spans="1:18" s="351" customFormat="1" x14ac:dyDescent="0.25">
      <c r="A560" s="381">
        <v>81</v>
      </c>
      <c r="B560" s="371" t="s">
        <v>15</v>
      </c>
      <c r="C560" s="372">
        <v>1</v>
      </c>
      <c r="D560" s="373">
        <v>0</v>
      </c>
      <c r="E560" s="373">
        <v>1</v>
      </c>
      <c r="F560" s="373">
        <v>554</v>
      </c>
      <c r="G560" s="373">
        <v>5</v>
      </c>
      <c r="H560" s="373">
        <v>0</v>
      </c>
      <c r="I560" s="373">
        <v>8357</v>
      </c>
      <c r="J560" s="378">
        <v>8918</v>
      </c>
      <c r="K560" s="379">
        <v>32808.1</v>
      </c>
      <c r="L560" s="379">
        <v>0.27182311685224075</v>
      </c>
      <c r="M560" s="373">
        <v>426</v>
      </c>
      <c r="N560" s="373">
        <v>61</v>
      </c>
      <c r="O560" s="360">
        <v>15910</v>
      </c>
      <c r="P560" s="367">
        <v>-0.4394720301697046</v>
      </c>
      <c r="Q560" s="368" t="s">
        <v>46</v>
      </c>
      <c r="R560" s="351" t="s">
        <v>254</v>
      </c>
    </row>
    <row r="561" spans="1:37" s="351" customFormat="1" x14ac:dyDescent="0.25">
      <c r="A561" s="26">
        <v>81</v>
      </c>
      <c r="B561" s="25" t="s">
        <v>18</v>
      </c>
      <c r="C561" s="363">
        <v>1</v>
      </c>
      <c r="D561" s="364">
        <v>0</v>
      </c>
      <c r="E561" s="364">
        <v>0</v>
      </c>
      <c r="F561" s="364">
        <v>1035</v>
      </c>
      <c r="G561" s="364">
        <v>5</v>
      </c>
      <c r="H561" s="364">
        <v>0</v>
      </c>
      <c r="I561" s="364">
        <v>15344</v>
      </c>
      <c r="J561" s="365">
        <v>16385</v>
      </c>
      <c r="K561" s="366">
        <v>37312.699999999997</v>
      </c>
      <c r="L561" s="366">
        <v>0.43912662444690415</v>
      </c>
      <c r="M561" s="364">
        <v>743</v>
      </c>
      <c r="N561" s="364">
        <v>140</v>
      </c>
      <c r="O561" s="360">
        <v>36791</v>
      </c>
      <c r="P561" s="382">
        <v>-0.55464651681117672</v>
      </c>
      <c r="Q561" s="368" t="s">
        <v>48</v>
      </c>
      <c r="R561" s="351" t="s">
        <v>254</v>
      </c>
    </row>
    <row r="562" spans="1:37" s="391" customFormat="1" x14ac:dyDescent="0.25">
      <c r="A562" s="26"/>
      <c r="B562" s="25" t="s">
        <v>138</v>
      </c>
      <c r="C562" s="363">
        <v>2</v>
      </c>
      <c r="D562" s="364">
        <v>0</v>
      </c>
      <c r="E562" s="364">
        <v>1</v>
      </c>
      <c r="F562" s="364">
        <v>1752</v>
      </c>
      <c r="G562" s="364">
        <v>10</v>
      </c>
      <c r="H562" s="364">
        <v>0</v>
      </c>
      <c r="I562" s="364">
        <v>24888</v>
      </c>
      <c r="J562" s="365">
        <v>26653</v>
      </c>
      <c r="K562" s="366">
        <v>77142.899999999994</v>
      </c>
      <c r="L562" s="366">
        <v>0.34550165990648524</v>
      </c>
      <c r="M562" s="364">
        <v>1241</v>
      </c>
      <c r="N562" s="364">
        <v>209</v>
      </c>
      <c r="O562" s="360">
        <v>55166</v>
      </c>
      <c r="P562" s="367">
        <v>-0.51685820976688546</v>
      </c>
      <c r="Q562" s="368"/>
      <c r="R562" s="369"/>
    </row>
    <row r="563" spans="1:37" s="391" customFormat="1" x14ac:dyDescent="0.25">
      <c r="A563" s="26"/>
      <c r="B563" s="25"/>
      <c r="C563" s="363"/>
      <c r="D563" s="364"/>
      <c r="E563" s="364"/>
      <c r="F563" s="364"/>
      <c r="G563" s="364"/>
      <c r="H563" s="364"/>
      <c r="I563" s="364"/>
      <c r="J563" s="365"/>
      <c r="K563" s="366"/>
      <c r="L563" s="366"/>
      <c r="M563" s="364"/>
      <c r="N563" s="364"/>
      <c r="O563" s="360"/>
      <c r="P563" s="367"/>
      <c r="Q563" s="368"/>
      <c r="R563" s="369"/>
    </row>
    <row r="564" spans="1:37" s="391" customFormat="1" x14ac:dyDescent="0.25">
      <c r="A564" s="26">
        <v>83</v>
      </c>
      <c r="B564" s="25" t="s">
        <v>17</v>
      </c>
      <c r="C564" s="363">
        <v>64</v>
      </c>
      <c r="D564" s="364">
        <v>0</v>
      </c>
      <c r="E564" s="364">
        <v>0</v>
      </c>
      <c r="F564" s="364">
        <v>349</v>
      </c>
      <c r="G564" s="364">
        <v>99</v>
      </c>
      <c r="H564" s="364">
        <v>0</v>
      </c>
      <c r="I564" s="364">
        <v>1996</v>
      </c>
      <c r="J564" s="365">
        <v>2508</v>
      </c>
      <c r="K564" s="366">
        <v>6942</v>
      </c>
      <c r="L564" s="366">
        <v>0.36127917026793432</v>
      </c>
      <c r="M564" s="364">
        <v>113</v>
      </c>
      <c r="N564" s="364">
        <v>23</v>
      </c>
      <c r="O564" s="360">
        <v>7961</v>
      </c>
      <c r="P564" s="367">
        <v>-0.68496420047732698</v>
      </c>
      <c r="Q564" s="368" t="s">
        <v>47</v>
      </c>
      <c r="R564" s="369" t="s">
        <v>254</v>
      </c>
    </row>
    <row r="565" spans="1:37" s="391" customFormat="1" x14ac:dyDescent="0.25">
      <c r="A565" s="381">
        <v>83</v>
      </c>
      <c r="B565" s="371" t="s">
        <v>23</v>
      </c>
      <c r="C565" s="372">
        <v>57</v>
      </c>
      <c r="D565" s="373">
        <v>0</v>
      </c>
      <c r="E565" s="373">
        <v>8</v>
      </c>
      <c r="F565" s="373">
        <v>362</v>
      </c>
      <c r="G565" s="373">
        <v>171</v>
      </c>
      <c r="H565" s="373">
        <v>0</v>
      </c>
      <c r="I565" s="373">
        <v>1994</v>
      </c>
      <c r="J565" s="378">
        <v>2592</v>
      </c>
      <c r="K565" s="379">
        <v>10779.6</v>
      </c>
      <c r="L565" s="379">
        <v>0.24045419125013914</v>
      </c>
      <c r="M565" s="373">
        <v>128</v>
      </c>
      <c r="N565" s="373">
        <v>22</v>
      </c>
      <c r="O565" s="360">
        <v>5906</v>
      </c>
      <c r="P565" s="367">
        <v>-0.56112428039282092</v>
      </c>
      <c r="Q565" s="368" t="s">
        <v>52</v>
      </c>
      <c r="R565" s="391" t="s">
        <v>254</v>
      </c>
    </row>
    <row r="566" spans="1:37" s="380" customFormat="1" x14ac:dyDescent="0.25">
      <c r="A566" s="26">
        <v>83</v>
      </c>
      <c r="B566" s="25" t="s">
        <v>14</v>
      </c>
      <c r="C566" s="363">
        <v>137</v>
      </c>
      <c r="D566" s="364">
        <v>0</v>
      </c>
      <c r="E566" s="364">
        <v>8</v>
      </c>
      <c r="F566" s="364">
        <v>1461</v>
      </c>
      <c r="G566" s="364">
        <v>329</v>
      </c>
      <c r="H566" s="364">
        <v>0</v>
      </c>
      <c r="I566" s="364">
        <v>6240</v>
      </c>
      <c r="J566" s="365">
        <v>8175</v>
      </c>
      <c r="K566" s="366">
        <v>21196.3</v>
      </c>
      <c r="L566" s="366">
        <v>0.38568051971334621</v>
      </c>
      <c r="M566" s="364">
        <v>315</v>
      </c>
      <c r="N566" s="364">
        <v>35</v>
      </c>
      <c r="O566" s="360">
        <v>22726</v>
      </c>
      <c r="P566" s="367">
        <v>-0.64027985567191759</v>
      </c>
      <c r="Q566" s="368" t="s">
        <v>45</v>
      </c>
      <c r="R566" s="380" t="s">
        <v>254</v>
      </c>
    </row>
    <row r="567" spans="1:37" s="351" customFormat="1" x14ac:dyDescent="0.25">
      <c r="A567" s="26"/>
      <c r="B567" s="25" t="s">
        <v>16</v>
      </c>
      <c r="C567" s="363">
        <v>258</v>
      </c>
      <c r="D567" s="364">
        <v>0</v>
      </c>
      <c r="E567" s="364">
        <v>16</v>
      </c>
      <c r="F567" s="364">
        <v>2172</v>
      </c>
      <c r="G567" s="364">
        <v>599</v>
      </c>
      <c r="H567" s="364">
        <v>0</v>
      </c>
      <c r="I567" s="364">
        <v>10230</v>
      </c>
      <c r="J567" s="365">
        <v>13275</v>
      </c>
      <c r="K567" s="366">
        <v>38917.899999999994</v>
      </c>
      <c r="L567" s="366">
        <v>0.34110268025767071</v>
      </c>
      <c r="M567" s="364">
        <v>556</v>
      </c>
      <c r="N567" s="364">
        <v>80</v>
      </c>
      <c r="O567" s="360">
        <v>36593</v>
      </c>
      <c r="P567" s="367">
        <v>-0.63722569890416203</v>
      </c>
      <c r="Q567" s="368"/>
      <c r="R567" s="369"/>
    </row>
    <row r="568" spans="1:37" s="351" customFormat="1" x14ac:dyDescent="0.25">
      <c r="A568" s="26"/>
      <c r="B568" s="25"/>
      <c r="C568" s="363"/>
      <c r="D568" s="364"/>
      <c r="E568" s="364"/>
      <c r="F568" s="364"/>
      <c r="G568" s="364"/>
      <c r="H568" s="364"/>
      <c r="I568" s="364"/>
      <c r="J568" s="365"/>
      <c r="K568" s="366"/>
      <c r="L568" s="366"/>
      <c r="M568" s="364"/>
      <c r="N568" s="364"/>
      <c r="O568" s="360"/>
      <c r="P568" s="367"/>
      <c r="Q568" s="368"/>
      <c r="R568" s="369"/>
    </row>
    <row r="569" spans="1:37" s="388" customFormat="1" x14ac:dyDescent="0.25">
      <c r="A569" s="381">
        <v>90</v>
      </c>
      <c r="B569" s="371" t="s">
        <v>17</v>
      </c>
      <c r="C569" s="372">
        <v>4</v>
      </c>
      <c r="D569" s="373">
        <v>0</v>
      </c>
      <c r="E569" s="373">
        <v>2</v>
      </c>
      <c r="F569" s="373">
        <v>1022</v>
      </c>
      <c r="G569" s="373">
        <v>305</v>
      </c>
      <c r="H569" s="373">
        <v>0</v>
      </c>
      <c r="I569" s="373">
        <v>5416</v>
      </c>
      <c r="J569" s="378">
        <v>6749</v>
      </c>
      <c r="K569" s="379">
        <v>5001.5</v>
      </c>
      <c r="L569" s="379">
        <v>1.3493951814455662</v>
      </c>
      <c r="M569" s="373">
        <v>232</v>
      </c>
      <c r="N569" s="373">
        <v>49</v>
      </c>
      <c r="O569" s="360">
        <v>12782</v>
      </c>
      <c r="P569" s="367">
        <v>-0.47199186355812861</v>
      </c>
      <c r="Q569" s="368" t="s">
        <v>47</v>
      </c>
      <c r="R569" s="351" t="s">
        <v>254</v>
      </c>
      <c r="S569" s="351"/>
      <c r="T569" s="351"/>
      <c r="U569" s="351"/>
      <c r="V569" s="351"/>
      <c r="W569" s="351"/>
      <c r="X569" s="351"/>
      <c r="Y569" s="351"/>
      <c r="Z569" s="351"/>
      <c r="AA569" s="351"/>
      <c r="AB569" s="351"/>
      <c r="AC569" s="351"/>
      <c r="AD569" s="351"/>
      <c r="AE569" s="351"/>
      <c r="AF569" s="351"/>
      <c r="AG569" s="351"/>
      <c r="AH569" s="351"/>
      <c r="AI569" s="351"/>
      <c r="AJ569" s="351"/>
      <c r="AK569" s="351"/>
    </row>
    <row r="570" spans="1:37" s="389" customFormat="1" x14ac:dyDescent="0.25">
      <c r="A570" s="26">
        <v>90</v>
      </c>
      <c r="B570" s="25" t="s">
        <v>14</v>
      </c>
      <c r="C570" s="363">
        <v>8</v>
      </c>
      <c r="D570" s="364">
        <v>0</v>
      </c>
      <c r="E570" s="364">
        <v>9</v>
      </c>
      <c r="F570" s="364">
        <v>5146</v>
      </c>
      <c r="G570" s="364">
        <v>1902</v>
      </c>
      <c r="H570" s="364">
        <v>1</v>
      </c>
      <c r="I570" s="364">
        <v>38335</v>
      </c>
      <c r="J570" s="365">
        <v>45401</v>
      </c>
      <c r="K570" s="366">
        <v>63300.900000000009</v>
      </c>
      <c r="L570" s="366">
        <v>0.71722518953127035</v>
      </c>
      <c r="M570" s="364">
        <v>2006</v>
      </c>
      <c r="N570" s="364">
        <v>414</v>
      </c>
      <c r="O570" s="360">
        <v>70606</v>
      </c>
      <c r="P570" s="367">
        <v>-0.35698099311673226</v>
      </c>
      <c r="Q570" s="368" t="s">
        <v>45</v>
      </c>
      <c r="R570" s="380" t="s">
        <v>254</v>
      </c>
      <c r="S570" s="380"/>
      <c r="T570" s="380"/>
      <c r="U570" s="380"/>
      <c r="V570" s="380"/>
      <c r="W570" s="380"/>
      <c r="X570" s="380"/>
      <c r="Y570" s="380"/>
      <c r="Z570" s="380"/>
      <c r="AA570" s="380"/>
      <c r="AB570" s="380"/>
      <c r="AC570" s="380"/>
      <c r="AD570" s="380"/>
      <c r="AE570" s="380"/>
      <c r="AF570" s="380"/>
      <c r="AG570" s="380"/>
      <c r="AH570" s="380"/>
      <c r="AI570" s="380"/>
      <c r="AJ570" s="380"/>
      <c r="AK570" s="380"/>
    </row>
    <row r="571" spans="1:37" s="388" customFormat="1" x14ac:dyDescent="0.25">
      <c r="A571" s="26"/>
      <c r="B571" s="25" t="s">
        <v>138</v>
      </c>
      <c r="C571" s="363">
        <v>12</v>
      </c>
      <c r="D571" s="364">
        <v>0</v>
      </c>
      <c r="E571" s="364">
        <v>11</v>
      </c>
      <c r="F571" s="364">
        <v>6168</v>
      </c>
      <c r="G571" s="364">
        <v>2207</v>
      </c>
      <c r="H571" s="364">
        <v>1</v>
      </c>
      <c r="I571" s="364">
        <v>43751</v>
      </c>
      <c r="J571" s="365">
        <v>52150</v>
      </c>
      <c r="K571" s="366">
        <v>68302.400000000009</v>
      </c>
      <c r="L571" s="366">
        <v>0.76351636252898869</v>
      </c>
      <c r="M571" s="364">
        <v>2238</v>
      </c>
      <c r="N571" s="364">
        <v>463</v>
      </c>
      <c r="O571" s="360">
        <v>83388</v>
      </c>
      <c r="P571" s="367">
        <v>-0.37461025567227901</v>
      </c>
      <c r="Q571" s="368"/>
      <c r="R571" s="369"/>
      <c r="S571" s="351"/>
      <c r="T571" s="351"/>
      <c r="U571" s="351"/>
      <c r="V571" s="351"/>
      <c r="W571" s="351"/>
      <c r="X571" s="351"/>
      <c r="Y571" s="351"/>
      <c r="Z571" s="351"/>
      <c r="AA571" s="351"/>
      <c r="AB571" s="351"/>
      <c r="AC571" s="351"/>
      <c r="AD571" s="351"/>
      <c r="AE571" s="351"/>
      <c r="AF571" s="351"/>
      <c r="AG571" s="351"/>
      <c r="AH571" s="351"/>
      <c r="AI571" s="351"/>
      <c r="AJ571" s="351"/>
      <c r="AK571" s="351"/>
    </row>
    <row r="572" spans="1:37" s="351" customFormat="1" x14ac:dyDescent="0.25">
      <c r="A572" s="26"/>
      <c r="B572" s="25"/>
      <c r="C572" s="363"/>
      <c r="D572" s="364"/>
      <c r="E572" s="364"/>
      <c r="F572" s="364"/>
      <c r="G572" s="364"/>
      <c r="H572" s="364"/>
      <c r="I572" s="364"/>
      <c r="J572" s="365"/>
      <c r="K572" s="366"/>
      <c r="L572" s="366"/>
      <c r="M572" s="364"/>
      <c r="N572" s="364"/>
      <c r="O572" s="360"/>
      <c r="P572" s="367"/>
      <c r="Q572" s="368"/>
      <c r="R572" s="369"/>
      <c r="S572" s="388"/>
      <c r="T572" s="388"/>
      <c r="U572" s="388"/>
      <c r="V572" s="388"/>
      <c r="W572" s="388"/>
      <c r="X572" s="388"/>
      <c r="Y572" s="388"/>
      <c r="Z572" s="388"/>
      <c r="AA572" s="388"/>
      <c r="AB572" s="388"/>
      <c r="AC572" s="388"/>
      <c r="AD572" s="388"/>
      <c r="AE572" s="388"/>
      <c r="AF572" s="388"/>
      <c r="AG572" s="388"/>
      <c r="AH572" s="388"/>
      <c r="AI572" s="388"/>
      <c r="AJ572" s="388"/>
      <c r="AK572" s="388"/>
    </row>
    <row r="573" spans="1:37" s="351" customFormat="1" x14ac:dyDescent="0.25">
      <c r="A573" s="381">
        <v>96</v>
      </c>
      <c r="B573" s="371" t="s">
        <v>22</v>
      </c>
      <c r="C573" s="372">
        <v>0</v>
      </c>
      <c r="D573" s="373">
        <v>0</v>
      </c>
      <c r="E573" s="373">
        <v>0</v>
      </c>
      <c r="F573" s="373">
        <v>21</v>
      </c>
      <c r="G573" s="373">
        <v>1</v>
      </c>
      <c r="H573" s="373">
        <v>0</v>
      </c>
      <c r="I573" s="373">
        <v>2057</v>
      </c>
      <c r="J573" s="378">
        <v>2079</v>
      </c>
      <c r="K573" s="379">
        <v>12397.7</v>
      </c>
      <c r="L573" s="379">
        <v>0.16769239455705492</v>
      </c>
      <c r="M573" s="373">
        <v>149</v>
      </c>
      <c r="N573" s="373">
        <v>20</v>
      </c>
      <c r="O573" s="360">
        <v>4885</v>
      </c>
      <c r="P573" s="367">
        <v>-0.57441146366427842</v>
      </c>
      <c r="Q573" s="368" t="s">
        <v>51</v>
      </c>
      <c r="R573" s="388" t="s">
        <v>254</v>
      </c>
      <c r="S573" s="388"/>
      <c r="T573" s="388"/>
      <c r="U573" s="388"/>
      <c r="V573" s="388"/>
      <c r="W573" s="388"/>
      <c r="X573" s="388"/>
      <c r="Y573" s="388"/>
      <c r="Z573" s="388"/>
      <c r="AA573" s="388"/>
      <c r="AB573" s="388"/>
      <c r="AC573" s="388"/>
      <c r="AD573" s="388"/>
      <c r="AE573" s="388"/>
      <c r="AF573" s="388"/>
      <c r="AG573" s="388"/>
      <c r="AH573" s="388"/>
      <c r="AI573" s="388"/>
      <c r="AJ573" s="388"/>
      <c r="AK573" s="388"/>
    </row>
    <row r="574" spans="1:37" s="351" customFormat="1" x14ac:dyDescent="0.25">
      <c r="A574" s="26">
        <v>96</v>
      </c>
      <c r="B574" s="25" t="s">
        <v>19</v>
      </c>
      <c r="C574" s="363">
        <v>2</v>
      </c>
      <c r="D574" s="364">
        <v>0</v>
      </c>
      <c r="E574" s="364">
        <v>0</v>
      </c>
      <c r="F574" s="364">
        <v>785</v>
      </c>
      <c r="G574" s="364">
        <v>79</v>
      </c>
      <c r="H574" s="364">
        <v>0</v>
      </c>
      <c r="I574" s="364">
        <v>25461</v>
      </c>
      <c r="J574" s="365">
        <v>26327</v>
      </c>
      <c r="K574" s="366">
        <v>22534.5</v>
      </c>
      <c r="L574" s="366">
        <v>1.1682974993898245</v>
      </c>
      <c r="M574" s="364">
        <v>1339</v>
      </c>
      <c r="N574" s="364">
        <v>326</v>
      </c>
      <c r="O574" s="360">
        <v>37782</v>
      </c>
      <c r="P574" s="367">
        <v>-0.30318670266264358</v>
      </c>
      <c r="Q574" s="368" t="s">
        <v>49</v>
      </c>
      <c r="R574" s="351" t="s">
        <v>254</v>
      </c>
    </row>
    <row r="575" spans="1:37" s="351" customFormat="1" x14ac:dyDescent="0.25">
      <c r="A575" s="26"/>
      <c r="B575" s="25" t="s">
        <v>138</v>
      </c>
      <c r="C575" s="363">
        <v>2</v>
      </c>
      <c r="D575" s="364">
        <v>0</v>
      </c>
      <c r="E575" s="364">
        <v>0</v>
      </c>
      <c r="F575" s="364">
        <v>806</v>
      </c>
      <c r="G575" s="364">
        <v>80</v>
      </c>
      <c r="H575" s="364">
        <v>0</v>
      </c>
      <c r="I575" s="364">
        <v>27518</v>
      </c>
      <c r="J575" s="365">
        <v>28406</v>
      </c>
      <c r="K575" s="366">
        <v>34932.199999999997</v>
      </c>
      <c r="L575" s="366">
        <v>0.81317523660118751</v>
      </c>
      <c r="M575" s="364">
        <v>1488</v>
      </c>
      <c r="N575" s="364">
        <v>346</v>
      </c>
      <c r="O575" s="360">
        <v>42667</v>
      </c>
      <c r="P575" s="367">
        <v>-0.33423957625331047</v>
      </c>
      <c r="Q575" s="368"/>
      <c r="R575" s="369"/>
    </row>
    <row r="576" spans="1:37" s="351" customFormat="1" x14ac:dyDescent="0.25">
      <c r="A576" s="26"/>
      <c r="B576" s="25"/>
      <c r="C576" s="363"/>
      <c r="D576" s="364"/>
      <c r="E576" s="364"/>
      <c r="F576" s="364"/>
      <c r="G576" s="364"/>
      <c r="H576" s="364"/>
      <c r="I576" s="364"/>
      <c r="J576" s="365"/>
      <c r="K576" s="366"/>
      <c r="L576" s="366"/>
      <c r="M576" s="364"/>
      <c r="N576" s="364"/>
      <c r="O576" s="360"/>
      <c r="P576" s="367"/>
      <c r="Q576" s="368"/>
    </row>
    <row r="577" spans="1:18" s="380" customFormat="1" x14ac:dyDescent="0.25">
      <c r="A577" s="26">
        <v>104</v>
      </c>
      <c r="B577" s="25" t="s">
        <v>19</v>
      </c>
      <c r="C577" s="363">
        <v>1</v>
      </c>
      <c r="D577" s="364">
        <v>0</v>
      </c>
      <c r="E577" s="364">
        <v>1</v>
      </c>
      <c r="F577" s="364">
        <v>21</v>
      </c>
      <c r="G577" s="364">
        <v>0</v>
      </c>
      <c r="H577" s="364">
        <v>0</v>
      </c>
      <c r="I577" s="364">
        <v>10334</v>
      </c>
      <c r="J577" s="365">
        <v>10357</v>
      </c>
      <c r="K577" s="366">
        <v>13525.199999999999</v>
      </c>
      <c r="L577" s="366">
        <v>0.7657557744062935</v>
      </c>
      <c r="M577" s="364">
        <v>381</v>
      </c>
      <c r="N577" s="364">
        <v>101</v>
      </c>
      <c r="O577" s="360">
        <v>10570</v>
      </c>
      <c r="P577" s="367">
        <v>-2.0151371807000995E-2</v>
      </c>
      <c r="Q577" s="368" t="s">
        <v>49</v>
      </c>
      <c r="R577" s="369" t="s">
        <v>254</v>
      </c>
    </row>
    <row r="578" spans="1:18" s="351" customFormat="1" x14ac:dyDescent="0.25">
      <c r="A578" s="26"/>
      <c r="B578" s="25"/>
      <c r="C578" s="363"/>
      <c r="D578" s="364"/>
      <c r="E578" s="364"/>
      <c r="F578" s="364"/>
      <c r="G578" s="364"/>
      <c r="H578" s="364"/>
      <c r="I578" s="364"/>
      <c r="J578" s="365"/>
      <c r="K578" s="366"/>
      <c r="L578" s="366"/>
      <c r="M578" s="364"/>
      <c r="N578" s="364"/>
      <c r="O578" s="360"/>
      <c r="P578" s="367"/>
      <c r="Q578" s="368"/>
      <c r="R578" s="369"/>
    </row>
    <row r="579" spans="1:18" s="351" customFormat="1" x14ac:dyDescent="0.25">
      <c r="A579" s="26">
        <v>106</v>
      </c>
      <c r="B579" s="25" t="s">
        <v>17</v>
      </c>
      <c r="C579" s="363">
        <v>4</v>
      </c>
      <c r="D579" s="364">
        <v>0</v>
      </c>
      <c r="E579" s="364">
        <v>1</v>
      </c>
      <c r="F579" s="364">
        <v>762</v>
      </c>
      <c r="G579" s="364">
        <v>266</v>
      </c>
      <c r="H579" s="364">
        <v>0</v>
      </c>
      <c r="I579" s="364">
        <v>4368</v>
      </c>
      <c r="J579" s="365">
        <v>5401</v>
      </c>
      <c r="K579" s="366">
        <v>4626.2</v>
      </c>
      <c r="L579" s="366">
        <v>1.167480869828369</v>
      </c>
      <c r="M579" s="364">
        <v>191</v>
      </c>
      <c r="N579" s="364">
        <v>41</v>
      </c>
      <c r="O579" s="360">
        <v>7882</v>
      </c>
      <c r="P579" s="367">
        <v>-0.31476782542501902</v>
      </c>
      <c r="Q579" s="368" t="s">
        <v>47</v>
      </c>
      <c r="R579" s="369" t="s">
        <v>254</v>
      </c>
    </row>
    <row r="580" spans="1:18" s="388" customFormat="1" x14ac:dyDescent="0.25">
      <c r="A580" s="381">
        <v>106</v>
      </c>
      <c r="B580" s="371" t="s">
        <v>23</v>
      </c>
      <c r="C580" s="372">
        <v>3</v>
      </c>
      <c r="D580" s="373">
        <v>0</v>
      </c>
      <c r="E580" s="373">
        <v>3</v>
      </c>
      <c r="F580" s="373">
        <v>748</v>
      </c>
      <c r="G580" s="373">
        <v>266</v>
      </c>
      <c r="H580" s="373">
        <v>0</v>
      </c>
      <c r="I580" s="373">
        <v>3871</v>
      </c>
      <c r="J580" s="378">
        <v>4891</v>
      </c>
      <c r="K580" s="379">
        <v>6313.2000000000007</v>
      </c>
      <c r="L580" s="379">
        <v>0.77472597098143559</v>
      </c>
      <c r="M580" s="373">
        <v>294</v>
      </c>
      <c r="N580" s="373">
        <v>64</v>
      </c>
      <c r="O580" s="360">
        <v>5366</v>
      </c>
      <c r="P580" s="367">
        <v>-8.8520313082370516E-2</v>
      </c>
      <c r="Q580" s="368" t="s">
        <v>52</v>
      </c>
      <c r="R580" s="388" t="s">
        <v>254</v>
      </c>
    </row>
    <row r="581" spans="1:18" s="388" customFormat="1" x14ac:dyDescent="0.25">
      <c r="A581" s="26">
        <v>106</v>
      </c>
      <c r="B581" s="25" t="s">
        <v>14</v>
      </c>
      <c r="C581" s="363">
        <v>26</v>
      </c>
      <c r="D581" s="364">
        <v>0</v>
      </c>
      <c r="E581" s="364">
        <v>8</v>
      </c>
      <c r="F581" s="364">
        <v>3242</v>
      </c>
      <c r="G581" s="364">
        <v>1369</v>
      </c>
      <c r="H581" s="364">
        <v>0</v>
      </c>
      <c r="I581" s="364">
        <v>23809</v>
      </c>
      <c r="J581" s="365">
        <v>28454</v>
      </c>
      <c r="K581" s="366">
        <v>33953.499999999993</v>
      </c>
      <c r="L581" s="366">
        <v>0.83802848012723297</v>
      </c>
      <c r="M581" s="364">
        <v>980</v>
      </c>
      <c r="N581" s="364">
        <v>290</v>
      </c>
      <c r="O581" s="360">
        <v>48367</v>
      </c>
      <c r="P581" s="367">
        <v>-0.41170632869518475</v>
      </c>
      <c r="Q581" s="368" t="s">
        <v>45</v>
      </c>
      <c r="R581" s="388" t="s">
        <v>254</v>
      </c>
    </row>
    <row r="582" spans="1:18" s="388" customFormat="1" x14ac:dyDescent="0.25">
      <c r="A582" s="26"/>
      <c r="B582" s="25" t="s">
        <v>138</v>
      </c>
      <c r="C582" s="363">
        <v>33</v>
      </c>
      <c r="D582" s="364">
        <v>0</v>
      </c>
      <c r="E582" s="364">
        <v>12</v>
      </c>
      <c r="F582" s="364">
        <v>4752</v>
      </c>
      <c r="G582" s="364">
        <v>1901</v>
      </c>
      <c r="H582" s="364">
        <v>0</v>
      </c>
      <c r="I582" s="364">
        <v>32048</v>
      </c>
      <c r="J582" s="365">
        <v>38746</v>
      </c>
      <c r="K582" s="366">
        <v>44892.899999999994</v>
      </c>
      <c r="L582" s="366">
        <v>0.86307634392075372</v>
      </c>
      <c r="M582" s="364">
        <v>1465</v>
      </c>
      <c r="N582" s="364">
        <v>395</v>
      </c>
      <c r="O582" s="360">
        <v>61615</v>
      </c>
      <c r="P582" s="367">
        <v>-0.3711596202223485</v>
      </c>
      <c r="Q582" s="368"/>
      <c r="R582" s="369"/>
    </row>
    <row r="583" spans="1:18" s="388" customFormat="1" x14ac:dyDescent="0.25">
      <c r="A583" s="26"/>
      <c r="B583" s="25"/>
      <c r="C583" s="363"/>
      <c r="D583" s="364"/>
      <c r="E583" s="364"/>
      <c r="F583" s="364"/>
      <c r="G583" s="364"/>
      <c r="H583" s="364"/>
      <c r="I583" s="364"/>
      <c r="J583" s="365"/>
      <c r="K583" s="366"/>
      <c r="L583" s="366"/>
      <c r="M583" s="364"/>
      <c r="N583" s="364"/>
      <c r="O583" s="360"/>
      <c r="P583" s="367"/>
      <c r="Q583" s="368"/>
      <c r="R583" s="369"/>
    </row>
    <row r="584" spans="1:18" s="389" customFormat="1" x14ac:dyDescent="0.25">
      <c r="A584" s="26">
        <v>108</v>
      </c>
      <c r="B584" s="25" t="s">
        <v>22</v>
      </c>
      <c r="C584" s="363">
        <v>0</v>
      </c>
      <c r="D584" s="364">
        <v>0</v>
      </c>
      <c r="E584" s="364">
        <v>0</v>
      </c>
      <c r="F584" s="364">
        <v>78</v>
      </c>
      <c r="G584" s="364">
        <v>0</v>
      </c>
      <c r="H584" s="364">
        <v>0</v>
      </c>
      <c r="I584" s="364">
        <v>1269</v>
      </c>
      <c r="J584" s="365">
        <v>1347</v>
      </c>
      <c r="K584" s="366">
        <v>5392.3</v>
      </c>
      <c r="L584" s="366">
        <v>0.24980064165569421</v>
      </c>
      <c r="M584" s="364">
        <v>102</v>
      </c>
      <c r="N584" s="364">
        <v>2</v>
      </c>
      <c r="O584" s="360">
        <v>2678</v>
      </c>
      <c r="P584" s="367">
        <v>-0.4970126960418223</v>
      </c>
      <c r="Q584" s="368" t="s">
        <v>51</v>
      </c>
      <c r="R584" s="369" t="s">
        <v>254</v>
      </c>
    </row>
    <row r="585" spans="1:18" s="388" customFormat="1" x14ac:dyDescent="0.25">
      <c r="A585" s="26">
        <v>108</v>
      </c>
      <c r="B585" s="25" t="s">
        <v>25</v>
      </c>
      <c r="C585" s="363">
        <v>0</v>
      </c>
      <c r="D585" s="364">
        <v>0</v>
      </c>
      <c r="E585" s="364">
        <v>0</v>
      </c>
      <c r="F585" s="364">
        <v>52</v>
      </c>
      <c r="G585" s="364">
        <v>1</v>
      </c>
      <c r="H585" s="364">
        <v>0</v>
      </c>
      <c r="I585" s="364">
        <v>1313</v>
      </c>
      <c r="J585" s="365">
        <v>1366</v>
      </c>
      <c r="K585" s="366">
        <v>14784</v>
      </c>
      <c r="L585" s="366">
        <v>9.2397186147186144E-2</v>
      </c>
      <c r="M585" s="364">
        <v>78</v>
      </c>
      <c r="N585" s="364">
        <v>7</v>
      </c>
      <c r="O585" s="360">
        <v>2288</v>
      </c>
      <c r="P585" s="367">
        <v>-0.40297202797202802</v>
      </c>
      <c r="Q585" s="368" t="s">
        <v>54</v>
      </c>
      <c r="R585" s="369" t="s">
        <v>254</v>
      </c>
    </row>
    <row r="586" spans="1:18" s="388" customFormat="1" x14ac:dyDescent="0.25">
      <c r="A586" s="26">
        <v>108</v>
      </c>
      <c r="B586" s="25" t="s">
        <v>19</v>
      </c>
      <c r="C586" s="363">
        <v>0</v>
      </c>
      <c r="D586" s="364">
        <v>0</v>
      </c>
      <c r="E586" s="364">
        <v>0</v>
      </c>
      <c r="F586" s="364">
        <v>16</v>
      </c>
      <c r="G586" s="364">
        <v>0</v>
      </c>
      <c r="H586" s="364">
        <v>0</v>
      </c>
      <c r="I586" s="364">
        <v>342</v>
      </c>
      <c r="J586" s="365">
        <v>358</v>
      </c>
      <c r="K586" s="366">
        <v>2000.0000000000002</v>
      </c>
      <c r="L586" s="366">
        <v>0.17899999999999999</v>
      </c>
      <c r="M586" s="364">
        <v>25</v>
      </c>
      <c r="N586" s="364">
        <v>2</v>
      </c>
      <c r="O586" s="360">
        <v>1504</v>
      </c>
      <c r="P586" s="367">
        <v>-0.76196808510638303</v>
      </c>
      <c r="Q586" s="368" t="s">
        <v>49</v>
      </c>
      <c r="R586" s="369" t="s">
        <v>254</v>
      </c>
    </row>
    <row r="587" spans="1:18" s="388" customFormat="1" x14ac:dyDescent="0.25">
      <c r="A587" s="381">
        <v>108</v>
      </c>
      <c r="B587" s="371" t="s">
        <v>14</v>
      </c>
      <c r="C587" s="372">
        <v>0</v>
      </c>
      <c r="D587" s="373">
        <v>0</v>
      </c>
      <c r="E587" s="373">
        <v>0</v>
      </c>
      <c r="F587" s="373">
        <v>162</v>
      </c>
      <c r="G587" s="373">
        <v>0</v>
      </c>
      <c r="H587" s="373">
        <v>0</v>
      </c>
      <c r="I587" s="373">
        <v>1664</v>
      </c>
      <c r="J587" s="378">
        <v>1826</v>
      </c>
      <c r="K587" s="379">
        <v>9628.4000000000015</v>
      </c>
      <c r="L587" s="379">
        <v>0.18964729342362174</v>
      </c>
      <c r="M587" s="373">
        <v>70</v>
      </c>
      <c r="N587" s="373">
        <v>3</v>
      </c>
      <c r="O587" s="360">
        <v>4333</v>
      </c>
      <c r="P587" s="367">
        <v>-0.57858296792060926</v>
      </c>
      <c r="Q587" s="368" t="s">
        <v>45</v>
      </c>
      <c r="R587" s="388" t="s">
        <v>254</v>
      </c>
    </row>
    <row r="588" spans="1:18" s="388" customFormat="1" x14ac:dyDescent="0.25">
      <c r="A588" s="26">
        <v>108</v>
      </c>
      <c r="B588" s="25" t="s">
        <v>18</v>
      </c>
      <c r="C588" s="363">
        <v>0</v>
      </c>
      <c r="D588" s="364">
        <v>0</v>
      </c>
      <c r="E588" s="364">
        <v>0</v>
      </c>
      <c r="F588" s="364">
        <v>147</v>
      </c>
      <c r="G588" s="364">
        <v>0</v>
      </c>
      <c r="H588" s="364">
        <v>0</v>
      </c>
      <c r="I588" s="364">
        <v>2087</v>
      </c>
      <c r="J588" s="365">
        <v>2234</v>
      </c>
      <c r="K588" s="366">
        <v>10388.700000000001</v>
      </c>
      <c r="L588" s="366">
        <v>0.21504134299768016</v>
      </c>
      <c r="M588" s="364">
        <v>135</v>
      </c>
      <c r="N588" s="364">
        <v>12</v>
      </c>
      <c r="O588" s="360">
        <v>5098</v>
      </c>
      <c r="P588" s="367">
        <v>-0.56178893683797559</v>
      </c>
      <c r="Q588" s="368" t="s">
        <v>48</v>
      </c>
      <c r="R588" s="388" t="s">
        <v>254</v>
      </c>
    </row>
    <row r="589" spans="1:18" s="389" customFormat="1" x14ac:dyDescent="0.25">
      <c r="A589" s="26"/>
      <c r="B589" s="25" t="s">
        <v>138</v>
      </c>
      <c r="C589" s="363">
        <v>0</v>
      </c>
      <c r="D589" s="364">
        <v>0</v>
      </c>
      <c r="E589" s="364">
        <v>0</v>
      </c>
      <c r="F589" s="364">
        <v>455</v>
      </c>
      <c r="G589" s="364">
        <v>1</v>
      </c>
      <c r="H589" s="364">
        <v>0</v>
      </c>
      <c r="I589" s="364">
        <v>6675</v>
      </c>
      <c r="J589" s="365">
        <v>7131</v>
      </c>
      <c r="K589" s="366">
        <v>42193.4</v>
      </c>
      <c r="L589" s="366">
        <v>0.16900747510274119</v>
      </c>
      <c r="M589" s="364">
        <v>410</v>
      </c>
      <c r="N589" s="364">
        <v>26</v>
      </c>
      <c r="O589" s="360">
        <v>15901</v>
      </c>
      <c r="P589" s="367">
        <v>-0.55153763914219234</v>
      </c>
      <c r="Q589" s="368"/>
      <c r="R589" s="369"/>
    </row>
    <row r="590" spans="1:18" s="388" customFormat="1" x14ac:dyDescent="0.25">
      <c r="A590" s="26"/>
      <c r="B590" s="25"/>
      <c r="C590" s="363"/>
      <c r="D590" s="364"/>
      <c r="E590" s="364"/>
      <c r="F590" s="364"/>
      <c r="G590" s="364"/>
      <c r="H590" s="364"/>
      <c r="I590" s="364"/>
      <c r="J590" s="365"/>
      <c r="K590" s="366"/>
      <c r="L590" s="366"/>
      <c r="M590" s="364"/>
      <c r="N590" s="364"/>
      <c r="O590" s="360"/>
      <c r="P590" s="367"/>
      <c r="Q590" s="368"/>
      <c r="R590" s="369"/>
    </row>
    <row r="591" spans="1:18" s="388" customFormat="1" x14ac:dyDescent="0.25">
      <c r="A591" s="26">
        <v>112</v>
      </c>
      <c r="B591" s="25" t="s">
        <v>22</v>
      </c>
      <c r="C591" s="363">
        <v>1</v>
      </c>
      <c r="D591" s="364">
        <v>0</v>
      </c>
      <c r="E591" s="364">
        <v>0</v>
      </c>
      <c r="F591" s="364">
        <v>6</v>
      </c>
      <c r="G591" s="364">
        <v>7</v>
      </c>
      <c r="H591" s="364">
        <v>0</v>
      </c>
      <c r="I591" s="364">
        <v>18198</v>
      </c>
      <c r="J591" s="365">
        <v>18212</v>
      </c>
      <c r="K591" s="366">
        <v>21193.599999999999</v>
      </c>
      <c r="L591" s="366">
        <v>0.85931601993054518</v>
      </c>
      <c r="M591" s="364">
        <v>1105</v>
      </c>
      <c r="N591" s="364">
        <v>112</v>
      </c>
      <c r="O591" s="360">
        <v>22478</v>
      </c>
      <c r="P591" s="367">
        <v>-0.18978556811104186</v>
      </c>
      <c r="Q591" s="368" t="s">
        <v>51</v>
      </c>
      <c r="R591" s="369" t="s">
        <v>254</v>
      </c>
    </row>
    <row r="592" spans="1:18" s="388" customFormat="1" x14ac:dyDescent="0.25">
      <c r="A592" s="381">
        <v>112</v>
      </c>
      <c r="B592" s="371" t="s">
        <v>25</v>
      </c>
      <c r="C592" s="372">
        <v>0</v>
      </c>
      <c r="D592" s="373">
        <v>0</v>
      </c>
      <c r="E592" s="373">
        <v>0</v>
      </c>
      <c r="F592" s="373">
        <v>0</v>
      </c>
      <c r="G592" s="373">
        <v>0</v>
      </c>
      <c r="H592" s="373">
        <v>0</v>
      </c>
      <c r="I592" s="373">
        <v>1752</v>
      </c>
      <c r="J592" s="378">
        <v>1752</v>
      </c>
      <c r="K592" s="379">
        <v>2545.5</v>
      </c>
      <c r="L592" s="379">
        <v>0.68827342368886268</v>
      </c>
      <c r="M592" s="373">
        <v>79</v>
      </c>
      <c r="N592" s="373">
        <v>14</v>
      </c>
      <c r="O592" s="360">
        <v>2103</v>
      </c>
      <c r="P592" s="367">
        <v>-0.16690442225392299</v>
      </c>
      <c r="Q592" s="368" t="s">
        <v>54</v>
      </c>
      <c r="R592" s="388" t="s">
        <v>254</v>
      </c>
    </row>
    <row r="593" spans="1:37" s="388" customFormat="1" x14ac:dyDescent="0.25">
      <c r="A593" s="26">
        <v>112</v>
      </c>
      <c r="B593" s="25" t="s">
        <v>19</v>
      </c>
      <c r="C593" s="363">
        <v>0</v>
      </c>
      <c r="D593" s="364">
        <v>0</v>
      </c>
      <c r="E593" s="364">
        <v>0</v>
      </c>
      <c r="F593" s="364">
        <v>4</v>
      </c>
      <c r="G593" s="364">
        <v>5</v>
      </c>
      <c r="H593" s="364">
        <v>0</v>
      </c>
      <c r="I593" s="364">
        <v>37069</v>
      </c>
      <c r="J593" s="365">
        <v>37078</v>
      </c>
      <c r="K593" s="366">
        <v>21555.599999999999</v>
      </c>
      <c r="L593" s="366">
        <v>1.7201098554435972</v>
      </c>
      <c r="M593" s="364">
        <v>1903</v>
      </c>
      <c r="N593" s="364">
        <v>490</v>
      </c>
      <c r="O593" s="360">
        <v>57124</v>
      </c>
      <c r="P593" s="367">
        <v>-0.35092080386527558</v>
      </c>
      <c r="Q593" s="368" t="s">
        <v>49</v>
      </c>
      <c r="R593" s="388" t="s">
        <v>254</v>
      </c>
    </row>
    <row r="594" spans="1:37" s="388" customFormat="1" x14ac:dyDescent="0.25">
      <c r="A594" s="26"/>
      <c r="B594" s="25" t="s">
        <v>138</v>
      </c>
      <c r="C594" s="363">
        <v>1</v>
      </c>
      <c r="D594" s="364">
        <v>0</v>
      </c>
      <c r="E594" s="364">
        <v>0</v>
      </c>
      <c r="F594" s="364">
        <v>10</v>
      </c>
      <c r="G594" s="364">
        <v>12</v>
      </c>
      <c r="H594" s="364">
        <v>0</v>
      </c>
      <c r="I594" s="364">
        <v>57019</v>
      </c>
      <c r="J594" s="365">
        <v>57042</v>
      </c>
      <c r="K594" s="366">
        <v>45294.7</v>
      </c>
      <c r="L594" s="366">
        <v>1.2593526394920378</v>
      </c>
      <c r="M594" s="364">
        <v>3087</v>
      </c>
      <c r="N594" s="364">
        <v>616</v>
      </c>
      <c r="O594" s="360">
        <v>81705</v>
      </c>
      <c r="P594" s="367">
        <v>-0.3018542316871673</v>
      </c>
      <c r="Q594" s="368"/>
      <c r="R594" s="369"/>
    </row>
    <row r="595" spans="1:37" s="351" customFormat="1" x14ac:dyDescent="0.25">
      <c r="A595" s="26"/>
      <c r="B595" s="25"/>
      <c r="C595" s="363"/>
      <c r="D595" s="364"/>
      <c r="E595" s="364"/>
      <c r="F595" s="364"/>
      <c r="G595" s="364"/>
      <c r="H595" s="364"/>
      <c r="I595" s="364"/>
      <c r="J595" s="365"/>
      <c r="K595" s="366"/>
      <c r="L595" s="366"/>
      <c r="M595" s="364"/>
      <c r="N595" s="364"/>
      <c r="O595" s="360"/>
      <c r="P595" s="367"/>
      <c r="Q595" s="368"/>
      <c r="R595" s="438"/>
      <c r="S595" s="438"/>
      <c r="T595" s="438"/>
      <c r="U595" s="438"/>
      <c r="V595" s="438"/>
      <c r="W595" s="438"/>
      <c r="X595" s="438"/>
      <c r="Y595" s="438"/>
      <c r="Z595" s="438"/>
      <c r="AA595" s="438"/>
      <c r="AB595" s="438"/>
      <c r="AC595" s="438"/>
      <c r="AD595" s="438"/>
      <c r="AE595" s="438"/>
      <c r="AF595" s="438"/>
      <c r="AG595" s="438"/>
      <c r="AH595" s="438"/>
      <c r="AI595" s="438"/>
      <c r="AJ595" s="438"/>
      <c r="AK595" s="438"/>
    </row>
    <row r="596" spans="1:37" s="351" customFormat="1" x14ac:dyDescent="0.25">
      <c r="A596" s="26">
        <v>120</v>
      </c>
      <c r="B596" s="25" t="s">
        <v>19</v>
      </c>
      <c r="C596" s="363">
        <v>0</v>
      </c>
      <c r="D596" s="364">
        <v>0</v>
      </c>
      <c r="E596" s="364">
        <v>0</v>
      </c>
      <c r="F596" s="364">
        <v>6</v>
      </c>
      <c r="G596" s="364">
        <v>4</v>
      </c>
      <c r="H596" s="364">
        <v>0</v>
      </c>
      <c r="I596" s="364">
        <v>2781</v>
      </c>
      <c r="J596" s="365">
        <v>2791</v>
      </c>
      <c r="K596" s="366">
        <v>5699.1999999999989</v>
      </c>
      <c r="L596" s="366">
        <v>0.48971785513756327</v>
      </c>
      <c r="M596" s="364">
        <v>110</v>
      </c>
      <c r="N596" s="364">
        <v>93</v>
      </c>
      <c r="O596" s="360">
        <v>4180</v>
      </c>
      <c r="P596" s="367">
        <v>-0.33229665071770331</v>
      </c>
      <c r="Q596" s="368" t="s">
        <v>49</v>
      </c>
      <c r="R596" s="369" t="s">
        <v>254</v>
      </c>
      <c r="S596" s="438"/>
      <c r="T596" s="438"/>
      <c r="U596" s="438"/>
      <c r="V596" s="438"/>
      <c r="W596" s="438"/>
      <c r="X596" s="438"/>
      <c r="Y596" s="438"/>
      <c r="Z596" s="438"/>
      <c r="AA596" s="438"/>
      <c r="AB596" s="438"/>
      <c r="AC596" s="438"/>
      <c r="AD596" s="438"/>
      <c r="AE596" s="438"/>
      <c r="AF596" s="438"/>
      <c r="AG596" s="438"/>
      <c r="AH596" s="438"/>
      <c r="AI596" s="438"/>
      <c r="AJ596" s="438"/>
      <c r="AK596" s="438"/>
    </row>
    <row r="597" spans="1:37" s="351" customFormat="1" x14ac:dyDescent="0.25">
      <c r="A597" s="26"/>
      <c r="B597" s="25"/>
      <c r="C597" s="363"/>
      <c r="D597" s="364"/>
      <c r="E597" s="364"/>
      <c r="F597" s="364"/>
      <c r="G597" s="364"/>
      <c r="H597" s="364"/>
      <c r="I597" s="364"/>
      <c r="J597" s="365"/>
      <c r="K597" s="366"/>
      <c r="L597" s="366"/>
      <c r="M597" s="364"/>
      <c r="N597" s="364"/>
      <c r="O597" s="360"/>
      <c r="P597" s="367"/>
      <c r="Q597" s="368"/>
      <c r="R597" s="369"/>
      <c r="S597" s="438"/>
      <c r="T597" s="438"/>
      <c r="U597" s="438"/>
      <c r="V597" s="438"/>
      <c r="W597" s="438"/>
      <c r="X597" s="438"/>
      <c r="Y597" s="438"/>
      <c r="Z597" s="438"/>
      <c r="AA597" s="438"/>
      <c r="AB597" s="438"/>
      <c r="AC597" s="438"/>
      <c r="AD597" s="438"/>
      <c r="AE597" s="438"/>
      <c r="AF597" s="438"/>
      <c r="AG597" s="438"/>
      <c r="AH597" s="438"/>
      <c r="AI597" s="438"/>
      <c r="AJ597" s="438"/>
      <c r="AK597" s="438"/>
    </row>
    <row r="598" spans="1:37" s="351" customFormat="1" x14ac:dyDescent="0.25">
      <c r="A598" s="26">
        <v>122</v>
      </c>
      <c r="B598" s="371" t="s">
        <v>17</v>
      </c>
      <c r="C598" s="372">
        <v>1</v>
      </c>
      <c r="D598" s="373">
        <v>0</v>
      </c>
      <c r="E598" s="373">
        <v>1</v>
      </c>
      <c r="F598" s="373">
        <v>71</v>
      </c>
      <c r="G598" s="373">
        <v>12</v>
      </c>
      <c r="H598" s="373">
        <v>0</v>
      </c>
      <c r="I598" s="373">
        <v>261</v>
      </c>
      <c r="J598" s="378">
        <v>346</v>
      </c>
      <c r="K598" s="379">
        <v>2074.6</v>
      </c>
      <c r="L598" s="379">
        <v>0.1667791381471127</v>
      </c>
      <c r="M598" s="373">
        <v>10</v>
      </c>
      <c r="N598" s="373">
        <v>4</v>
      </c>
      <c r="O598" s="360">
        <v>789</v>
      </c>
      <c r="P598" s="367">
        <v>-0.56147021546261089</v>
      </c>
      <c r="Q598" s="368" t="s">
        <v>47</v>
      </c>
      <c r="R598" s="438" t="s">
        <v>254</v>
      </c>
      <c r="S598" s="438"/>
      <c r="T598" s="438"/>
      <c r="U598" s="438"/>
      <c r="V598" s="438"/>
      <c r="W598" s="438"/>
      <c r="X598" s="438"/>
      <c r="Y598" s="438"/>
      <c r="Z598" s="438"/>
      <c r="AA598" s="438"/>
      <c r="AB598" s="438"/>
      <c r="AC598" s="438"/>
      <c r="AD598" s="438"/>
      <c r="AE598" s="438"/>
      <c r="AF598" s="438"/>
      <c r="AG598" s="438"/>
      <c r="AH598" s="438"/>
      <c r="AI598" s="438"/>
      <c r="AJ598" s="438"/>
      <c r="AK598" s="438"/>
    </row>
    <row r="599" spans="1:37" s="351" customFormat="1" x14ac:dyDescent="0.25">
      <c r="A599" s="26">
        <v>122</v>
      </c>
      <c r="B599" s="25" t="s">
        <v>14</v>
      </c>
      <c r="C599" s="363">
        <v>15</v>
      </c>
      <c r="D599" s="364">
        <v>0</v>
      </c>
      <c r="E599" s="364">
        <v>8</v>
      </c>
      <c r="F599" s="364">
        <v>2408</v>
      </c>
      <c r="G599" s="364">
        <v>305</v>
      </c>
      <c r="H599" s="364">
        <v>0</v>
      </c>
      <c r="I599" s="364">
        <v>8927</v>
      </c>
      <c r="J599" s="365">
        <v>11663</v>
      </c>
      <c r="K599" s="366">
        <v>28906.799999999999</v>
      </c>
      <c r="L599" s="366">
        <v>0.40346907993966818</v>
      </c>
      <c r="M599" s="364">
        <v>499</v>
      </c>
      <c r="N599" s="364">
        <v>124</v>
      </c>
      <c r="O599" s="360">
        <v>24685</v>
      </c>
      <c r="P599" s="367">
        <v>-0.52752683816082646</v>
      </c>
      <c r="Q599" s="368" t="s">
        <v>45</v>
      </c>
      <c r="R599" s="369" t="s">
        <v>254</v>
      </c>
      <c r="S599" s="369"/>
      <c r="T599" s="369"/>
      <c r="U599" s="369"/>
      <c r="V599" s="369"/>
      <c r="W599" s="369"/>
      <c r="X599" s="369"/>
      <c r="Y599" s="369"/>
      <c r="Z599" s="369"/>
      <c r="AA599" s="369"/>
      <c r="AB599" s="369"/>
      <c r="AC599" s="369"/>
      <c r="AD599" s="369"/>
      <c r="AE599" s="369"/>
      <c r="AF599" s="369"/>
      <c r="AG599" s="369"/>
      <c r="AH599" s="369"/>
      <c r="AI599" s="369"/>
      <c r="AJ599" s="369"/>
      <c r="AK599" s="369"/>
    </row>
    <row r="600" spans="1:37" s="388" customFormat="1" x14ac:dyDescent="0.25">
      <c r="A600" s="26"/>
      <c r="B600" s="25" t="s">
        <v>16</v>
      </c>
      <c r="C600" s="363">
        <v>16</v>
      </c>
      <c r="D600" s="364">
        <v>0</v>
      </c>
      <c r="E600" s="364">
        <v>9</v>
      </c>
      <c r="F600" s="364">
        <v>2479</v>
      </c>
      <c r="G600" s="364">
        <v>317</v>
      </c>
      <c r="H600" s="364">
        <v>0</v>
      </c>
      <c r="I600" s="364">
        <v>9188</v>
      </c>
      <c r="J600" s="365">
        <v>12009</v>
      </c>
      <c r="K600" s="366">
        <v>30981.399999999998</v>
      </c>
      <c r="L600" s="366">
        <v>0.3876196685753388</v>
      </c>
      <c r="M600" s="364">
        <v>509</v>
      </c>
      <c r="N600" s="364">
        <v>128</v>
      </c>
      <c r="O600" s="360">
        <v>25474</v>
      </c>
      <c r="P600" s="367">
        <v>-0.52857815812200681</v>
      </c>
      <c r="Q600" s="368"/>
      <c r="R600" s="369"/>
    </row>
    <row r="601" spans="1:37" s="351" customFormat="1" x14ac:dyDescent="0.25">
      <c r="A601" s="26"/>
      <c r="B601" s="25"/>
      <c r="C601" s="363"/>
      <c r="D601" s="364"/>
      <c r="E601" s="364"/>
      <c r="F601" s="364"/>
      <c r="G601" s="364"/>
      <c r="H601" s="364"/>
      <c r="I601" s="364"/>
      <c r="J601" s="365"/>
      <c r="K601" s="366"/>
      <c r="L601" s="366"/>
      <c r="M601" s="364"/>
      <c r="N601" s="364"/>
      <c r="O601" s="360"/>
      <c r="P601" s="367"/>
      <c r="Q601" s="368"/>
    </row>
    <row r="602" spans="1:37" s="380" customFormat="1" x14ac:dyDescent="0.25">
      <c r="A602" s="26">
        <v>128</v>
      </c>
      <c r="B602" s="25" t="s">
        <v>19</v>
      </c>
      <c r="C602" s="363">
        <v>1</v>
      </c>
      <c r="D602" s="364">
        <v>0</v>
      </c>
      <c r="E602" s="364">
        <v>0</v>
      </c>
      <c r="F602" s="364">
        <v>1</v>
      </c>
      <c r="G602" s="364">
        <v>1</v>
      </c>
      <c r="H602" s="364">
        <v>0</v>
      </c>
      <c r="I602" s="364">
        <v>5477</v>
      </c>
      <c r="J602" s="365">
        <v>5480</v>
      </c>
      <c r="K602" s="366">
        <v>8091.1999999999989</v>
      </c>
      <c r="L602" s="366">
        <v>0.67727901918133293</v>
      </c>
      <c r="M602" s="364">
        <v>286</v>
      </c>
      <c r="N602" s="364">
        <v>135</v>
      </c>
      <c r="O602" s="360">
        <v>6816</v>
      </c>
      <c r="P602" s="367">
        <v>-0.1960093896713615</v>
      </c>
      <c r="Q602" s="368" t="s">
        <v>49</v>
      </c>
      <c r="R602" s="369" t="s">
        <v>254</v>
      </c>
    </row>
    <row r="603" spans="1:37" s="351" customFormat="1" x14ac:dyDescent="0.25">
      <c r="A603" s="26"/>
      <c r="B603" s="25"/>
      <c r="C603" s="363"/>
      <c r="D603" s="364"/>
      <c r="E603" s="364"/>
      <c r="F603" s="364"/>
      <c r="G603" s="364"/>
      <c r="H603" s="364"/>
      <c r="I603" s="364"/>
      <c r="J603" s="365"/>
      <c r="K603" s="366"/>
      <c r="L603" s="366"/>
      <c r="M603" s="364"/>
      <c r="N603" s="364"/>
      <c r="O603" s="360"/>
      <c r="P603" s="367"/>
      <c r="Q603" s="368"/>
      <c r="R603" s="369"/>
    </row>
    <row r="604" spans="1:37" s="351" customFormat="1" x14ac:dyDescent="0.25">
      <c r="A604" s="26">
        <v>136</v>
      </c>
      <c r="B604" s="25" t="s">
        <v>22</v>
      </c>
      <c r="C604" s="363">
        <v>0</v>
      </c>
      <c r="D604" s="364">
        <v>0</v>
      </c>
      <c r="E604" s="364">
        <v>0</v>
      </c>
      <c r="F604" s="364">
        <v>0</v>
      </c>
      <c r="G604" s="364">
        <v>0</v>
      </c>
      <c r="H604" s="364">
        <v>0</v>
      </c>
      <c r="I604" s="364">
        <v>537</v>
      </c>
      <c r="J604" s="365">
        <v>537</v>
      </c>
      <c r="K604" s="366">
        <v>3584.6</v>
      </c>
      <c r="L604" s="366">
        <v>0.14980750990347599</v>
      </c>
      <c r="M604" s="364">
        <v>58</v>
      </c>
      <c r="N604" s="364">
        <v>5</v>
      </c>
      <c r="O604" s="360">
        <v>857</v>
      </c>
      <c r="P604" s="367">
        <v>-0.37339556592765466</v>
      </c>
      <c r="Q604" s="368" t="s">
        <v>51</v>
      </c>
      <c r="R604" s="369" t="s">
        <v>254</v>
      </c>
      <c r="S604" s="369"/>
      <c r="T604" s="369"/>
      <c r="U604" s="369"/>
      <c r="V604" s="369"/>
      <c r="W604" s="369"/>
      <c r="X604" s="369"/>
      <c r="Y604" s="369"/>
      <c r="Z604" s="369"/>
      <c r="AA604" s="369"/>
      <c r="AB604" s="369"/>
      <c r="AC604" s="369"/>
      <c r="AD604" s="369"/>
      <c r="AE604" s="369"/>
      <c r="AF604" s="369"/>
      <c r="AG604" s="369"/>
      <c r="AH604" s="369"/>
      <c r="AI604" s="369"/>
      <c r="AJ604" s="369"/>
      <c r="AK604" s="369"/>
    </row>
    <row r="605" spans="1:37" s="351" customFormat="1" x14ac:dyDescent="0.25">
      <c r="A605" s="381">
        <v>136</v>
      </c>
      <c r="B605" s="371" t="s">
        <v>25</v>
      </c>
      <c r="C605" s="372">
        <v>0</v>
      </c>
      <c r="D605" s="373">
        <v>0</v>
      </c>
      <c r="E605" s="373">
        <v>1</v>
      </c>
      <c r="F605" s="373">
        <v>10</v>
      </c>
      <c r="G605" s="373">
        <v>1</v>
      </c>
      <c r="H605" s="373">
        <v>0</v>
      </c>
      <c r="I605" s="373">
        <v>5178</v>
      </c>
      <c r="J605" s="378">
        <v>5190</v>
      </c>
      <c r="K605" s="379">
        <v>14303.099999999999</v>
      </c>
      <c r="L605" s="379">
        <v>0.36285840132558678</v>
      </c>
      <c r="M605" s="373">
        <v>373</v>
      </c>
      <c r="N605" s="373">
        <v>20</v>
      </c>
      <c r="O605" s="360">
        <v>5897</v>
      </c>
      <c r="P605" s="367">
        <v>-0.11989147023910462</v>
      </c>
      <c r="Q605" s="368" t="s">
        <v>54</v>
      </c>
      <c r="R605" s="369" t="s">
        <v>254</v>
      </c>
      <c r="S605" s="369"/>
      <c r="T605" s="369"/>
      <c r="U605" s="369"/>
      <c r="V605" s="369"/>
      <c r="W605" s="369"/>
      <c r="X605" s="369"/>
      <c r="Y605" s="369"/>
      <c r="Z605" s="369"/>
      <c r="AA605" s="369"/>
      <c r="AB605" s="369"/>
      <c r="AC605" s="369"/>
      <c r="AD605" s="369"/>
      <c r="AE605" s="369"/>
      <c r="AF605" s="369"/>
      <c r="AG605" s="369"/>
      <c r="AH605" s="369"/>
      <c r="AI605" s="369"/>
      <c r="AJ605" s="369"/>
      <c r="AK605" s="369"/>
    </row>
    <row r="606" spans="1:37" s="351" customFormat="1" x14ac:dyDescent="0.25">
      <c r="A606" s="26">
        <v>136</v>
      </c>
      <c r="B606" s="25" t="s">
        <v>19</v>
      </c>
      <c r="C606" s="363">
        <v>2</v>
      </c>
      <c r="D606" s="364">
        <v>0</v>
      </c>
      <c r="E606" s="364">
        <v>2</v>
      </c>
      <c r="F606" s="364">
        <v>20</v>
      </c>
      <c r="G606" s="364">
        <v>2</v>
      </c>
      <c r="H606" s="364">
        <v>0</v>
      </c>
      <c r="I606" s="364">
        <v>12801</v>
      </c>
      <c r="J606" s="365">
        <v>12827</v>
      </c>
      <c r="K606" s="366">
        <v>20910.600000000002</v>
      </c>
      <c r="L606" s="366">
        <v>0.61342094440140404</v>
      </c>
      <c r="M606" s="364">
        <v>783</v>
      </c>
      <c r="N606" s="364">
        <v>139</v>
      </c>
      <c r="O606" s="360">
        <v>13250</v>
      </c>
      <c r="P606" s="367">
        <v>-3.1924528301886745E-2</v>
      </c>
      <c r="Q606" s="368" t="s">
        <v>49</v>
      </c>
      <c r="R606" s="388" t="s">
        <v>254</v>
      </c>
      <c r="S606" s="388"/>
      <c r="T606" s="388"/>
      <c r="U606" s="388"/>
      <c r="V606" s="388"/>
      <c r="W606" s="388"/>
      <c r="X606" s="388"/>
      <c r="Y606" s="388"/>
      <c r="Z606" s="388"/>
      <c r="AA606" s="388"/>
      <c r="AB606" s="388"/>
      <c r="AC606" s="388"/>
      <c r="AD606" s="388"/>
      <c r="AE606" s="388"/>
      <c r="AF606" s="388"/>
      <c r="AG606" s="388"/>
      <c r="AH606" s="388"/>
      <c r="AI606" s="388"/>
      <c r="AJ606" s="388"/>
      <c r="AK606" s="388"/>
    </row>
    <row r="607" spans="1:37" s="380" customFormat="1" x14ac:dyDescent="0.25">
      <c r="A607" s="26"/>
      <c r="B607" s="25" t="s">
        <v>138</v>
      </c>
      <c r="C607" s="363">
        <v>2</v>
      </c>
      <c r="D607" s="364">
        <v>0</v>
      </c>
      <c r="E607" s="364">
        <v>3</v>
      </c>
      <c r="F607" s="364">
        <v>30</v>
      </c>
      <c r="G607" s="364">
        <v>3</v>
      </c>
      <c r="H607" s="364">
        <v>0</v>
      </c>
      <c r="I607" s="364">
        <v>18516</v>
      </c>
      <c r="J607" s="365">
        <v>18554</v>
      </c>
      <c r="K607" s="366">
        <v>38798.300000000003</v>
      </c>
      <c r="L607" s="366">
        <v>0.47821682908787239</v>
      </c>
      <c r="M607" s="364">
        <v>1214</v>
      </c>
      <c r="N607" s="364">
        <v>164</v>
      </c>
      <c r="O607" s="360">
        <v>20004</v>
      </c>
      <c r="P607" s="367">
        <v>-7.2485502899420129E-2</v>
      </c>
      <c r="Q607" s="368"/>
      <c r="R607" s="369"/>
    </row>
    <row r="608" spans="1:37" s="351" customFormat="1" x14ac:dyDescent="0.25">
      <c r="A608" s="26"/>
      <c r="B608" s="25"/>
      <c r="C608" s="363"/>
      <c r="D608" s="364"/>
      <c r="E608" s="364"/>
      <c r="F608" s="364"/>
      <c r="G608" s="364"/>
      <c r="H608" s="364"/>
      <c r="I608" s="364"/>
      <c r="J608" s="365"/>
      <c r="K608" s="366"/>
      <c r="L608" s="366"/>
      <c r="M608" s="364"/>
      <c r="N608" s="364"/>
      <c r="O608" s="360"/>
      <c r="P608" s="367"/>
      <c r="Q608" s="368"/>
      <c r="R608" s="369"/>
    </row>
    <row r="609" spans="1:18" s="351" customFormat="1" x14ac:dyDescent="0.25">
      <c r="A609" s="26">
        <v>138</v>
      </c>
      <c r="B609" s="25" t="s">
        <v>17</v>
      </c>
      <c r="C609" s="363">
        <v>0</v>
      </c>
      <c r="D609" s="364">
        <v>0</v>
      </c>
      <c r="E609" s="364">
        <v>0</v>
      </c>
      <c r="F609" s="364">
        <v>461</v>
      </c>
      <c r="G609" s="364">
        <v>96</v>
      </c>
      <c r="H609" s="364">
        <v>0</v>
      </c>
      <c r="I609" s="364">
        <v>3392</v>
      </c>
      <c r="J609" s="365">
        <v>3949</v>
      </c>
      <c r="K609" s="366">
        <v>3163.6000000000004</v>
      </c>
      <c r="L609" s="366">
        <v>1.248261474269819</v>
      </c>
      <c r="M609" s="364">
        <v>166</v>
      </c>
      <c r="N609" s="364">
        <v>38</v>
      </c>
      <c r="O609" s="360">
        <v>3485</v>
      </c>
      <c r="P609" s="367">
        <v>0.13314203730272589</v>
      </c>
      <c r="Q609" s="368" t="s">
        <v>47</v>
      </c>
      <c r="R609" s="369" t="s">
        <v>254</v>
      </c>
    </row>
    <row r="610" spans="1:18" s="351" customFormat="1" x14ac:dyDescent="0.25">
      <c r="A610" s="26">
        <v>138</v>
      </c>
      <c r="B610" s="25" t="s">
        <v>23</v>
      </c>
      <c r="C610" s="363">
        <v>0</v>
      </c>
      <c r="D610" s="364">
        <v>0</v>
      </c>
      <c r="E610" s="364">
        <v>0</v>
      </c>
      <c r="F610" s="364">
        <v>161</v>
      </c>
      <c r="G610" s="364">
        <v>37</v>
      </c>
      <c r="H610" s="364">
        <v>0</v>
      </c>
      <c r="I610" s="364">
        <v>1298</v>
      </c>
      <c r="J610" s="365">
        <v>1496</v>
      </c>
      <c r="K610" s="366">
        <v>5239.3999999999996</v>
      </c>
      <c r="L610" s="366">
        <v>0.28552887735236859</v>
      </c>
      <c r="M610" s="364">
        <v>119</v>
      </c>
      <c r="N610" s="364">
        <v>14</v>
      </c>
      <c r="O610" s="378">
        <v>2282</v>
      </c>
      <c r="P610" s="367">
        <v>-0.34443470639789653</v>
      </c>
      <c r="Q610" s="368" t="s">
        <v>52</v>
      </c>
      <c r="R610" s="369" t="s">
        <v>254</v>
      </c>
    </row>
    <row r="611" spans="1:18" s="351" customFormat="1" x14ac:dyDescent="0.25">
      <c r="A611" s="381">
        <v>138</v>
      </c>
      <c r="B611" s="371" t="s">
        <v>14</v>
      </c>
      <c r="C611" s="372">
        <v>30</v>
      </c>
      <c r="D611" s="373">
        <v>0</v>
      </c>
      <c r="E611" s="373">
        <v>6</v>
      </c>
      <c r="F611" s="373">
        <v>2216</v>
      </c>
      <c r="G611" s="373">
        <v>701</v>
      </c>
      <c r="H611" s="373">
        <v>0</v>
      </c>
      <c r="I611" s="373">
        <v>19312</v>
      </c>
      <c r="J611" s="378">
        <v>22265</v>
      </c>
      <c r="K611" s="379">
        <v>59772.000000000007</v>
      </c>
      <c r="L611" s="379">
        <v>0.37249882888308905</v>
      </c>
      <c r="M611" s="373">
        <v>849</v>
      </c>
      <c r="N611" s="373">
        <v>193</v>
      </c>
      <c r="O611" s="378">
        <v>37824</v>
      </c>
      <c r="P611" s="367">
        <v>-0.41135258037225042</v>
      </c>
      <c r="Q611" s="368" t="s">
        <v>45</v>
      </c>
      <c r="R611" s="351" t="s">
        <v>254</v>
      </c>
    </row>
    <row r="612" spans="1:18" s="351" customFormat="1" x14ac:dyDescent="0.25">
      <c r="A612" s="381">
        <v>138</v>
      </c>
      <c r="B612" s="371" t="s">
        <v>24</v>
      </c>
      <c r="C612" s="372">
        <v>0</v>
      </c>
      <c r="D612" s="373">
        <v>0</v>
      </c>
      <c r="E612" s="373">
        <v>0</v>
      </c>
      <c r="F612" s="373">
        <v>32</v>
      </c>
      <c r="G612" s="373">
        <v>19</v>
      </c>
      <c r="H612" s="373">
        <v>0</v>
      </c>
      <c r="I612" s="373">
        <v>708</v>
      </c>
      <c r="J612" s="378">
        <v>759</v>
      </c>
      <c r="K612" s="379">
        <v>3007.6</v>
      </c>
      <c r="L612" s="379">
        <v>0.25236068626147096</v>
      </c>
      <c r="M612" s="373">
        <v>107</v>
      </c>
      <c r="N612" s="373">
        <v>9</v>
      </c>
      <c r="O612" s="360">
        <v>703</v>
      </c>
      <c r="P612" s="367">
        <v>7.9658605974395558E-2</v>
      </c>
      <c r="Q612" s="368" t="s">
        <v>53</v>
      </c>
      <c r="R612" s="351" t="s">
        <v>254</v>
      </c>
    </row>
    <row r="613" spans="1:18" s="351" customFormat="1" x14ac:dyDescent="0.25">
      <c r="A613" s="26"/>
      <c r="B613" s="25" t="s">
        <v>138</v>
      </c>
      <c r="C613" s="363">
        <v>30</v>
      </c>
      <c r="D613" s="364">
        <v>0</v>
      </c>
      <c r="E613" s="364">
        <v>6</v>
      </c>
      <c r="F613" s="364">
        <v>2870</v>
      </c>
      <c r="G613" s="364">
        <v>853</v>
      </c>
      <c r="H613" s="364">
        <v>0</v>
      </c>
      <c r="I613" s="364">
        <v>24710</v>
      </c>
      <c r="J613" s="365">
        <v>28469</v>
      </c>
      <c r="K613" s="366">
        <v>71182.600000000006</v>
      </c>
      <c r="L613" s="366">
        <v>0.39994324455695629</v>
      </c>
      <c r="M613" s="364">
        <v>1241</v>
      </c>
      <c r="N613" s="364">
        <v>254</v>
      </c>
      <c r="O613" s="360">
        <v>44294</v>
      </c>
      <c r="P613" s="367">
        <v>-0.35727186526391841</v>
      </c>
      <c r="Q613" s="368"/>
      <c r="R613" s="369"/>
    </row>
    <row r="614" spans="1:18" s="351" customFormat="1" x14ac:dyDescent="0.25">
      <c r="A614" s="26"/>
      <c r="B614" s="25"/>
      <c r="C614" s="363"/>
      <c r="D614" s="364"/>
      <c r="E614" s="364"/>
      <c r="F614" s="364"/>
      <c r="G614" s="364"/>
      <c r="H614" s="364"/>
      <c r="I614" s="364"/>
      <c r="J614" s="365"/>
      <c r="K614" s="366"/>
      <c r="L614" s="366"/>
      <c r="M614" s="364"/>
      <c r="N614" s="364"/>
      <c r="O614" s="360"/>
      <c r="P614" s="367"/>
      <c r="Q614" s="368"/>
      <c r="R614" s="369"/>
    </row>
    <row r="615" spans="1:18" s="351" customFormat="1" x14ac:dyDescent="0.25">
      <c r="A615" s="26">
        <v>140</v>
      </c>
      <c r="B615" s="25" t="s">
        <v>22</v>
      </c>
      <c r="C615" s="363">
        <v>0</v>
      </c>
      <c r="D615" s="364">
        <v>0</v>
      </c>
      <c r="E615" s="364">
        <v>0</v>
      </c>
      <c r="F615" s="364">
        <v>7</v>
      </c>
      <c r="G615" s="364">
        <v>1</v>
      </c>
      <c r="H615" s="364">
        <v>0</v>
      </c>
      <c r="I615" s="364">
        <v>6499.5029308323556</v>
      </c>
      <c r="J615" s="365">
        <v>6508</v>
      </c>
      <c r="K615" s="366">
        <v>26683.9</v>
      </c>
      <c r="L615" s="366">
        <v>0.24389238454648682</v>
      </c>
      <c r="M615" s="364">
        <v>345</v>
      </c>
      <c r="N615" s="364">
        <v>32</v>
      </c>
      <c r="O615" s="360">
        <v>7693</v>
      </c>
      <c r="P615" s="367">
        <v>-0.15403613674769268</v>
      </c>
      <c r="Q615" s="368" t="s">
        <v>51</v>
      </c>
      <c r="R615" s="369" t="s">
        <v>254</v>
      </c>
    </row>
    <row r="616" spans="1:18" s="351" customFormat="1" x14ac:dyDescent="0.25">
      <c r="A616" s="26">
        <v>140</v>
      </c>
      <c r="B616" s="25" t="s">
        <v>25</v>
      </c>
      <c r="C616" s="363">
        <v>1</v>
      </c>
      <c r="D616" s="364">
        <v>0</v>
      </c>
      <c r="E616" s="364">
        <v>0</v>
      </c>
      <c r="F616" s="364">
        <v>1</v>
      </c>
      <c r="G616" s="364">
        <v>0</v>
      </c>
      <c r="H616" s="364">
        <v>0</v>
      </c>
      <c r="I616" s="364">
        <v>662.1594372801876</v>
      </c>
      <c r="J616" s="365">
        <v>664</v>
      </c>
      <c r="K616" s="366">
        <v>2831.5</v>
      </c>
      <c r="L616" s="366">
        <v>0.23450467949849904</v>
      </c>
      <c r="M616" s="364">
        <v>25</v>
      </c>
      <c r="N616" s="364">
        <v>3</v>
      </c>
      <c r="O616" s="360">
        <v>696</v>
      </c>
      <c r="P616" s="367">
        <v>-4.5977011494252928E-2</v>
      </c>
      <c r="Q616" s="368" t="s">
        <v>54</v>
      </c>
      <c r="R616" s="369" t="s">
        <v>254</v>
      </c>
    </row>
    <row r="617" spans="1:18" s="351" customFormat="1" x14ac:dyDescent="0.25">
      <c r="A617" s="381">
        <v>140</v>
      </c>
      <c r="B617" s="371" t="s">
        <v>14</v>
      </c>
      <c r="C617" s="372">
        <v>0</v>
      </c>
      <c r="D617" s="373">
        <v>0</v>
      </c>
      <c r="E617" s="373">
        <v>0</v>
      </c>
      <c r="F617" s="373">
        <v>0</v>
      </c>
      <c r="G617" s="373">
        <v>0</v>
      </c>
      <c r="H617" s="373">
        <v>0</v>
      </c>
      <c r="I617" s="373">
        <v>848.253223915592</v>
      </c>
      <c r="J617" s="378">
        <v>848</v>
      </c>
      <c r="K617" s="379">
        <v>1396.3000000000002</v>
      </c>
      <c r="L617" s="379">
        <v>0.6073193439805199</v>
      </c>
      <c r="M617" s="373">
        <v>51</v>
      </c>
      <c r="N617" s="373">
        <v>3</v>
      </c>
      <c r="O617" s="360">
        <v>876</v>
      </c>
      <c r="P617" s="367">
        <v>-3.1963470319634757E-2</v>
      </c>
      <c r="Q617" s="368" t="s">
        <v>45</v>
      </c>
      <c r="R617" s="351" t="s">
        <v>254</v>
      </c>
    </row>
    <row r="618" spans="1:18" s="380" customFormat="1" x14ac:dyDescent="0.25">
      <c r="A618" s="26">
        <v>140</v>
      </c>
      <c r="B618" s="25" t="s">
        <v>18</v>
      </c>
      <c r="C618" s="363">
        <v>0</v>
      </c>
      <c r="D618" s="364">
        <v>0</v>
      </c>
      <c r="E618" s="364">
        <v>0</v>
      </c>
      <c r="F618" s="364">
        <v>0</v>
      </c>
      <c r="G618" s="364">
        <v>0</v>
      </c>
      <c r="H618" s="364">
        <v>0</v>
      </c>
      <c r="I618" s="364">
        <v>308.08440797186404</v>
      </c>
      <c r="J618" s="365">
        <v>308</v>
      </c>
      <c r="K618" s="366">
        <v>1130.9000000000001</v>
      </c>
      <c r="L618" s="366">
        <v>0.27234945618533907</v>
      </c>
      <c r="M618" s="364">
        <v>16</v>
      </c>
      <c r="N618" s="364">
        <v>0</v>
      </c>
      <c r="O618" s="360">
        <v>453</v>
      </c>
      <c r="P618" s="367">
        <v>-0.32008830022075052</v>
      </c>
      <c r="Q618" s="368" t="s">
        <v>48</v>
      </c>
      <c r="R618" s="380" t="s">
        <v>254</v>
      </c>
    </row>
    <row r="619" spans="1:18" s="351" customFormat="1" x14ac:dyDescent="0.25">
      <c r="A619" s="26"/>
      <c r="B619" s="25" t="s">
        <v>16</v>
      </c>
      <c r="C619" s="363">
        <v>1</v>
      </c>
      <c r="D619" s="364">
        <v>0</v>
      </c>
      <c r="E619" s="364">
        <v>0</v>
      </c>
      <c r="F619" s="364">
        <v>8</v>
      </c>
      <c r="G619" s="364">
        <v>1</v>
      </c>
      <c r="H619" s="364">
        <v>0</v>
      </c>
      <c r="I619" s="364">
        <v>8317.9999999999982</v>
      </c>
      <c r="J619" s="365">
        <v>8328</v>
      </c>
      <c r="K619" s="366">
        <v>32042.600000000002</v>
      </c>
      <c r="L619" s="366">
        <v>0.25990400279627746</v>
      </c>
      <c r="M619" s="364">
        <v>437</v>
      </c>
      <c r="N619" s="364">
        <v>38</v>
      </c>
      <c r="O619" s="360">
        <v>9718</v>
      </c>
      <c r="P619" s="367">
        <v>-0.14303354599711871</v>
      </c>
      <c r="Q619" s="368"/>
      <c r="R619" s="369"/>
    </row>
    <row r="620" spans="1:18" s="351" customFormat="1" x14ac:dyDescent="0.25">
      <c r="A620" s="26"/>
      <c r="B620" s="25"/>
      <c r="C620" s="363"/>
      <c r="D620" s="364"/>
      <c r="E620" s="364"/>
      <c r="F620" s="364"/>
      <c r="G620" s="364"/>
      <c r="H620" s="364"/>
      <c r="I620" s="364"/>
      <c r="J620" s="365"/>
      <c r="K620" s="366"/>
      <c r="L620" s="366"/>
      <c r="M620" s="364"/>
      <c r="N620" s="364"/>
      <c r="O620" s="360"/>
      <c r="P620" s="367"/>
      <c r="Q620" s="368"/>
      <c r="R620" s="369"/>
    </row>
    <row r="621" spans="1:18" s="351" customFormat="1" x14ac:dyDescent="0.25">
      <c r="A621" s="381">
        <v>154</v>
      </c>
      <c r="B621" s="371" t="s">
        <v>14</v>
      </c>
      <c r="C621" s="372">
        <v>145</v>
      </c>
      <c r="D621" s="373">
        <v>0</v>
      </c>
      <c r="E621" s="373">
        <v>7</v>
      </c>
      <c r="F621" s="373">
        <v>4534</v>
      </c>
      <c r="G621" s="373">
        <v>1168</v>
      </c>
      <c r="H621" s="373">
        <v>0</v>
      </c>
      <c r="I621" s="373">
        <v>19080</v>
      </c>
      <c r="J621" s="378">
        <v>24934</v>
      </c>
      <c r="K621" s="379">
        <v>59755.5</v>
      </c>
      <c r="L621" s="379">
        <v>0.41726702981315528</v>
      </c>
      <c r="M621" s="373">
        <v>853</v>
      </c>
      <c r="N621" s="373">
        <v>156</v>
      </c>
      <c r="O621" s="360">
        <v>35669</v>
      </c>
      <c r="P621" s="367">
        <v>-0.30096161933331467</v>
      </c>
      <c r="Q621" s="368" t="s">
        <v>45</v>
      </c>
      <c r="R621" s="351" t="s">
        <v>254</v>
      </c>
    </row>
    <row r="622" spans="1:18" s="351" customFormat="1" x14ac:dyDescent="0.25">
      <c r="A622" s="26">
        <v>154</v>
      </c>
      <c r="B622" s="25" t="s">
        <v>15</v>
      </c>
      <c r="C622" s="363">
        <v>6</v>
      </c>
      <c r="D622" s="364">
        <v>0</v>
      </c>
      <c r="E622" s="364">
        <v>0</v>
      </c>
      <c r="F622" s="364">
        <v>143</v>
      </c>
      <c r="G622" s="364">
        <v>42</v>
      </c>
      <c r="H622" s="364">
        <v>0</v>
      </c>
      <c r="I622" s="364">
        <v>499</v>
      </c>
      <c r="J622" s="365">
        <v>690</v>
      </c>
      <c r="K622" s="366">
        <v>2891.2000000000003</v>
      </c>
      <c r="L622" s="366">
        <v>0.23865522966242389</v>
      </c>
      <c r="M622" s="364">
        <v>22</v>
      </c>
      <c r="N622" s="364">
        <v>1</v>
      </c>
      <c r="O622" s="360">
        <v>1280</v>
      </c>
      <c r="P622" s="367">
        <v>-0.4609375</v>
      </c>
      <c r="Q622" s="368" t="s">
        <v>46</v>
      </c>
      <c r="R622" s="351" t="s">
        <v>254</v>
      </c>
    </row>
    <row r="623" spans="1:18" s="351" customFormat="1" x14ac:dyDescent="0.25">
      <c r="A623" s="26"/>
      <c r="B623" s="25" t="s">
        <v>138</v>
      </c>
      <c r="C623" s="363">
        <v>151</v>
      </c>
      <c r="D623" s="364">
        <v>0</v>
      </c>
      <c r="E623" s="364">
        <v>7</v>
      </c>
      <c r="F623" s="364">
        <v>4677</v>
      </c>
      <c r="G623" s="364">
        <v>1210</v>
      </c>
      <c r="H623" s="364">
        <v>0</v>
      </c>
      <c r="I623" s="364">
        <v>19579</v>
      </c>
      <c r="J623" s="365">
        <v>25624</v>
      </c>
      <c r="K623" s="366">
        <v>62646.7</v>
      </c>
      <c r="L623" s="366">
        <v>0.40902393901035489</v>
      </c>
      <c r="M623" s="364">
        <v>875</v>
      </c>
      <c r="N623" s="364">
        <v>157</v>
      </c>
      <c r="O623" s="360">
        <v>36949</v>
      </c>
      <c r="P623" s="367">
        <v>-0.30650355895964709</v>
      </c>
      <c r="Q623" s="368"/>
      <c r="R623" s="369"/>
    </row>
    <row r="624" spans="1:18" s="380" customFormat="1" x14ac:dyDescent="0.25">
      <c r="A624" s="26"/>
      <c r="B624" s="25"/>
      <c r="C624" s="363"/>
      <c r="D624" s="364"/>
      <c r="E624" s="364"/>
      <c r="F624" s="364"/>
      <c r="G624" s="364"/>
      <c r="H624" s="364"/>
      <c r="I624" s="364"/>
      <c r="J624" s="365"/>
      <c r="K624" s="366"/>
      <c r="L624" s="366"/>
      <c r="M624" s="364"/>
      <c r="N624" s="364"/>
      <c r="O624" s="360"/>
      <c r="P624" s="367"/>
      <c r="Q624" s="368"/>
      <c r="R624" s="369"/>
    </row>
    <row r="625" spans="1:18" s="351" customFormat="1" x14ac:dyDescent="0.25">
      <c r="A625" s="26">
        <v>156</v>
      </c>
      <c r="B625" s="25" t="s">
        <v>22</v>
      </c>
      <c r="C625" s="363">
        <v>2</v>
      </c>
      <c r="D625" s="364">
        <v>0</v>
      </c>
      <c r="E625" s="364">
        <v>0</v>
      </c>
      <c r="F625" s="364">
        <v>45</v>
      </c>
      <c r="G625" s="364">
        <v>4</v>
      </c>
      <c r="H625" s="364">
        <v>0</v>
      </c>
      <c r="I625" s="364">
        <v>18170</v>
      </c>
      <c r="J625" s="365">
        <v>18221</v>
      </c>
      <c r="K625" s="366">
        <v>30595.500000000007</v>
      </c>
      <c r="L625" s="366">
        <v>0.59554509650111931</v>
      </c>
      <c r="M625" s="364">
        <v>1064</v>
      </c>
      <c r="N625" s="364">
        <v>87</v>
      </c>
      <c r="O625" s="360">
        <v>19459</v>
      </c>
      <c r="P625" s="367">
        <v>-6.3620946605683737E-2</v>
      </c>
      <c r="Q625" s="368" t="s">
        <v>51</v>
      </c>
      <c r="R625" s="369" t="s">
        <v>254</v>
      </c>
    </row>
    <row r="626" spans="1:18" s="351" customFormat="1" x14ac:dyDescent="0.25">
      <c r="A626" s="26">
        <v>156</v>
      </c>
      <c r="B626" s="25" t="s">
        <v>25</v>
      </c>
      <c r="C626" s="363">
        <v>1</v>
      </c>
      <c r="D626" s="364">
        <v>0</v>
      </c>
      <c r="E626" s="364">
        <v>0</v>
      </c>
      <c r="F626" s="364">
        <v>13</v>
      </c>
      <c r="G626" s="364">
        <v>0</v>
      </c>
      <c r="H626" s="364">
        <v>1</v>
      </c>
      <c r="I626" s="364">
        <v>2723</v>
      </c>
      <c r="J626" s="365">
        <v>2738</v>
      </c>
      <c r="K626" s="366">
        <v>28616.9</v>
      </c>
      <c r="L626" s="366">
        <v>9.5677728894464451E-2</v>
      </c>
      <c r="M626" s="364">
        <v>207</v>
      </c>
      <c r="N626" s="364">
        <v>9</v>
      </c>
      <c r="O626" s="360">
        <v>3332</v>
      </c>
      <c r="P626" s="367">
        <v>-0.17827130852340933</v>
      </c>
      <c r="Q626" s="368" t="s">
        <v>54</v>
      </c>
      <c r="R626" s="369" t="s">
        <v>254</v>
      </c>
    </row>
    <row r="627" spans="1:18" s="351" customFormat="1" x14ac:dyDescent="0.25">
      <c r="A627" s="381">
        <v>156</v>
      </c>
      <c r="B627" s="371" t="s">
        <v>19</v>
      </c>
      <c r="C627" s="372">
        <v>0</v>
      </c>
      <c r="D627" s="373">
        <v>0</v>
      </c>
      <c r="E627" s="373">
        <v>0</v>
      </c>
      <c r="F627" s="373">
        <v>1</v>
      </c>
      <c r="G627" s="373">
        <v>0</v>
      </c>
      <c r="H627" s="373">
        <v>0</v>
      </c>
      <c r="I627" s="373">
        <v>1136</v>
      </c>
      <c r="J627" s="378">
        <v>1137</v>
      </c>
      <c r="K627" s="379">
        <v>1818.8</v>
      </c>
      <c r="L627" s="379">
        <v>0.62513745326588965</v>
      </c>
      <c r="M627" s="373">
        <v>77</v>
      </c>
      <c r="N627" s="373">
        <v>8</v>
      </c>
      <c r="O627" s="360">
        <v>823</v>
      </c>
      <c r="P627" s="367">
        <v>0.38153098420413123</v>
      </c>
      <c r="Q627" s="368" t="s">
        <v>49</v>
      </c>
      <c r="R627" s="351" t="s">
        <v>254</v>
      </c>
    </row>
    <row r="628" spans="1:18" s="351" customFormat="1" x14ac:dyDescent="0.25">
      <c r="A628" s="26">
        <v>156</v>
      </c>
      <c r="B628" s="25" t="s">
        <v>14</v>
      </c>
      <c r="C628" s="363">
        <v>0</v>
      </c>
      <c r="D628" s="364">
        <v>0</v>
      </c>
      <c r="E628" s="364">
        <v>0</v>
      </c>
      <c r="F628" s="364">
        <v>5</v>
      </c>
      <c r="G628" s="364">
        <v>0</v>
      </c>
      <c r="H628" s="364">
        <v>0</v>
      </c>
      <c r="I628" s="364">
        <v>1740</v>
      </c>
      <c r="J628" s="365">
        <v>1745</v>
      </c>
      <c r="K628" s="366">
        <v>1517.3000000000002</v>
      </c>
      <c r="L628" s="366">
        <v>1.1500692018717458</v>
      </c>
      <c r="M628" s="364">
        <v>87</v>
      </c>
      <c r="N628" s="364">
        <v>1</v>
      </c>
      <c r="O628" s="360">
        <v>1930</v>
      </c>
      <c r="P628" s="367">
        <v>-9.5854922279792754E-2</v>
      </c>
      <c r="Q628" s="368" t="s">
        <v>45</v>
      </c>
      <c r="R628" s="351" t="s">
        <v>254</v>
      </c>
    </row>
    <row r="629" spans="1:18" s="380" customFormat="1" x14ac:dyDescent="0.25">
      <c r="A629" s="26"/>
      <c r="B629" s="25" t="s">
        <v>138</v>
      </c>
      <c r="C629" s="363">
        <v>3</v>
      </c>
      <c r="D629" s="364">
        <v>0</v>
      </c>
      <c r="E629" s="364">
        <v>0</v>
      </c>
      <c r="F629" s="364">
        <v>64</v>
      </c>
      <c r="G629" s="364">
        <v>4</v>
      </c>
      <c r="H629" s="364">
        <v>1</v>
      </c>
      <c r="I629" s="364">
        <v>23769</v>
      </c>
      <c r="J629" s="365">
        <v>23841</v>
      </c>
      <c r="K629" s="366">
        <v>62548.500000000015</v>
      </c>
      <c r="L629" s="366">
        <v>0.38116021966953634</v>
      </c>
      <c r="M629" s="364">
        <v>1435</v>
      </c>
      <c r="N629" s="364">
        <v>105</v>
      </c>
      <c r="O629" s="360">
        <v>25544</v>
      </c>
      <c r="P629" s="367">
        <v>-6.6669276542436595E-2</v>
      </c>
      <c r="Q629" s="368"/>
      <c r="R629" s="369"/>
    </row>
    <row r="630" spans="1:18" s="351" customFormat="1" x14ac:dyDescent="0.25">
      <c r="A630" s="26"/>
      <c r="B630" s="25"/>
      <c r="C630" s="363"/>
      <c r="D630" s="364"/>
      <c r="E630" s="364"/>
      <c r="F630" s="364"/>
      <c r="G630" s="364"/>
      <c r="H630" s="364"/>
      <c r="I630" s="364"/>
      <c r="J630" s="365"/>
      <c r="K630" s="366"/>
      <c r="L630" s="366"/>
      <c r="M630" s="364"/>
      <c r="N630" s="364"/>
      <c r="O630" s="360"/>
      <c r="P630" s="367"/>
      <c r="Q630" s="368"/>
      <c r="R630" s="369"/>
    </row>
    <row r="631" spans="1:18" s="351" customFormat="1" x14ac:dyDescent="0.25">
      <c r="A631" s="26">
        <v>170</v>
      </c>
      <c r="B631" s="25" t="s">
        <v>17</v>
      </c>
      <c r="C631" s="363">
        <v>16</v>
      </c>
      <c r="D631" s="364">
        <v>0</v>
      </c>
      <c r="E631" s="364">
        <v>1</v>
      </c>
      <c r="F631" s="364">
        <v>988.29106280193196</v>
      </c>
      <c r="G631" s="364">
        <v>577.213250517598</v>
      </c>
      <c r="H631" s="364">
        <v>0</v>
      </c>
      <c r="I631" s="364">
        <v>6856.5993788819878</v>
      </c>
      <c r="J631" s="365">
        <v>8440</v>
      </c>
      <c r="K631" s="366">
        <v>5656.7</v>
      </c>
      <c r="L631" s="366">
        <v>1.4920359927166016</v>
      </c>
      <c r="M631" s="364">
        <v>289.7377501725328</v>
      </c>
      <c r="N631" s="364">
        <v>80</v>
      </c>
      <c r="O631" s="360">
        <v>11678</v>
      </c>
      <c r="P631" s="367">
        <v>-0.27727350573728382</v>
      </c>
      <c r="Q631" s="368" t="s">
        <v>47</v>
      </c>
      <c r="R631" s="369" t="s">
        <v>254</v>
      </c>
    </row>
    <row r="632" spans="1:18" s="351" customFormat="1" x14ac:dyDescent="0.25">
      <c r="A632" s="381">
        <v>170</v>
      </c>
      <c r="B632" s="371" t="s">
        <v>14</v>
      </c>
      <c r="C632" s="372">
        <v>151</v>
      </c>
      <c r="D632" s="373">
        <v>0</v>
      </c>
      <c r="E632" s="373">
        <v>5</v>
      </c>
      <c r="F632" s="373">
        <v>6237.9082125603854</v>
      </c>
      <c r="G632" s="373">
        <v>2874.4140786749481</v>
      </c>
      <c r="H632" s="373">
        <v>0</v>
      </c>
      <c r="I632" s="373">
        <v>38443.105590062114</v>
      </c>
      <c r="J632" s="378">
        <v>47711</v>
      </c>
      <c r="K632" s="379">
        <v>58039.700000000004</v>
      </c>
      <c r="L632" s="379">
        <v>0.82204077553812294</v>
      </c>
      <c r="M632" s="373">
        <v>1564.804692891649</v>
      </c>
      <c r="N632" s="373">
        <v>408</v>
      </c>
      <c r="O632" s="360">
        <v>77199</v>
      </c>
      <c r="P632" s="367">
        <v>-0.38197385976502285</v>
      </c>
      <c r="Q632" s="368" t="s">
        <v>45</v>
      </c>
      <c r="R632" s="351" t="s">
        <v>254</v>
      </c>
    </row>
    <row r="633" spans="1:18" s="380" customFormat="1" x14ac:dyDescent="0.25">
      <c r="A633" s="26">
        <v>170</v>
      </c>
      <c r="B633" s="25" t="s">
        <v>15</v>
      </c>
      <c r="C633" s="363">
        <v>10</v>
      </c>
      <c r="D633" s="364">
        <v>0</v>
      </c>
      <c r="E633" s="364">
        <v>0</v>
      </c>
      <c r="F633" s="364">
        <v>659.80072463768101</v>
      </c>
      <c r="G633" s="364">
        <v>263.3726708074534</v>
      </c>
      <c r="H633" s="364">
        <v>0</v>
      </c>
      <c r="I633" s="364">
        <v>3052.2950310559008</v>
      </c>
      <c r="J633" s="365">
        <v>3984</v>
      </c>
      <c r="K633" s="366">
        <v>9451.7999999999993</v>
      </c>
      <c r="L633" s="366">
        <v>0.42150701453691364</v>
      </c>
      <c r="M633" s="364">
        <v>131.45755693581779</v>
      </c>
      <c r="N633" s="364">
        <v>21</v>
      </c>
      <c r="O633" s="360">
        <v>6258</v>
      </c>
      <c r="P633" s="367">
        <v>-0.36337488015340369</v>
      </c>
      <c r="Q633" s="368" t="s">
        <v>46</v>
      </c>
      <c r="R633" s="380" t="s">
        <v>254</v>
      </c>
    </row>
    <row r="634" spans="1:18" s="351" customFormat="1" x14ac:dyDescent="0.25">
      <c r="A634" s="26"/>
      <c r="B634" s="25" t="s">
        <v>138</v>
      </c>
      <c r="C634" s="363">
        <v>177</v>
      </c>
      <c r="D634" s="364">
        <v>0</v>
      </c>
      <c r="E634" s="364">
        <v>6</v>
      </c>
      <c r="F634" s="364">
        <v>7885.9999999999982</v>
      </c>
      <c r="G634" s="364">
        <v>3714.9999999999995</v>
      </c>
      <c r="H634" s="364">
        <v>0</v>
      </c>
      <c r="I634" s="364">
        <v>48352.000000000007</v>
      </c>
      <c r="J634" s="365">
        <v>60135</v>
      </c>
      <c r="K634" s="366">
        <v>73148.2</v>
      </c>
      <c r="L634" s="366">
        <v>0.82209815142409526</v>
      </c>
      <c r="M634" s="364">
        <v>1985.9999999999995</v>
      </c>
      <c r="N634" s="364">
        <v>509</v>
      </c>
      <c r="O634" s="360">
        <v>95135</v>
      </c>
      <c r="P634" s="367">
        <v>-0.3678982498554686</v>
      </c>
      <c r="Q634" s="368"/>
      <c r="R634" s="369"/>
    </row>
    <row r="635" spans="1:18" s="351" customFormat="1" x14ac:dyDescent="0.25">
      <c r="A635" s="26"/>
      <c r="B635" s="25"/>
      <c r="C635" s="363"/>
      <c r="D635" s="364"/>
      <c r="E635" s="364"/>
      <c r="F635" s="364"/>
      <c r="G635" s="364"/>
      <c r="H635" s="364"/>
      <c r="I635" s="364"/>
      <c r="J635" s="365"/>
      <c r="K635" s="366"/>
      <c r="L635" s="366"/>
      <c r="M635" s="364"/>
      <c r="N635" s="364"/>
      <c r="O635" s="360"/>
      <c r="P635" s="367"/>
      <c r="Q635" s="368"/>
      <c r="R635" s="369"/>
    </row>
    <row r="636" spans="1:18" s="351" customFormat="1" x14ac:dyDescent="0.25">
      <c r="A636" s="381">
        <v>184</v>
      </c>
      <c r="B636" s="371" t="s">
        <v>25</v>
      </c>
      <c r="C636" s="372">
        <v>0</v>
      </c>
      <c r="D636" s="373">
        <v>0</v>
      </c>
      <c r="E636" s="373">
        <v>0</v>
      </c>
      <c r="F636" s="373">
        <v>0</v>
      </c>
      <c r="G636" s="373">
        <v>0</v>
      </c>
      <c r="H636" s="373">
        <v>0</v>
      </c>
      <c r="I636" s="373">
        <v>773</v>
      </c>
      <c r="J636" s="378">
        <v>773</v>
      </c>
      <c r="K636" s="379">
        <v>3641.2999999999997</v>
      </c>
      <c r="L636" s="379">
        <v>0.2122868206409799</v>
      </c>
      <c r="M636" s="373">
        <v>26</v>
      </c>
      <c r="N636" s="373">
        <v>9</v>
      </c>
      <c r="O636" s="360">
        <v>679</v>
      </c>
      <c r="P636" s="367">
        <v>0.1384388807069219</v>
      </c>
      <c r="Q636" s="368" t="s">
        <v>54</v>
      </c>
      <c r="R636" s="351" t="s">
        <v>254</v>
      </c>
    </row>
    <row r="637" spans="1:18" s="380" customFormat="1" x14ac:dyDescent="0.25">
      <c r="A637" s="26">
        <v>184</v>
      </c>
      <c r="B637" s="25" t="s">
        <v>19</v>
      </c>
      <c r="C637" s="363">
        <v>0</v>
      </c>
      <c r="D637" s="364">
        <v>0</v>
      </c>
      <c r="E637" s="364">
        <v>0</v>
      </c>
      <c r="F637" s="364">
        <v>2</v>
      </c>
      <c r="G637" s="364">
        <v>2</v>
      </c>
      <c r="H637" s="364">
        <v>0</v>
      </c>
      <c r="I637" s="364">
        <v>7027</v>
      </c>
      <c r="J637" s="365">
        <v>7031</v>
      </c>
      <c r="K637" s="366">
        <v>18641.599999999999</v>
      </c>
      <c r="L637" s="366">
        <v>0.37716719594884562</v>
      </c>
      <c r="M637" s="364">
        <v>669</v>
      </c>
      <c r="N637" s="364">
        <v>53</v>
      </c>
      <c r="O637" s="360">
        <v>9604</v>
      </c>
      <c r="P637" s="367">
        <v>-0.26790920449812583</v>
      </c>
      <c r="Q637" s="368" t="s">
        <v>49</v>
      </c>
      <c r="R637" s="380" t="s">
        <v>254</v>
      </c>
    </row>
    <row r="638" spans="1:18" s="351" customFormat="1" x14ac:dyDescent="0.25">
      <c r="A638" s="26"/>
      <c r="B638" s="25" t="s">
        <v>16</v>
      </c>
      <c r="C638" s="363">
        <v>0</v>
      </c>
      <c r="D638" s="364">
        <v>0</v>
      </c>
      <c r="E638" s="364">
        <v>0</v>
      </c>
      <c r="F638" s="364">
        <v>2</v>
      </c>
      <c r="G638" s="364">
        <v>2</v>
      </c>
      <c r="H638" s="364">
        <v>0</v>
      </c>
      <c r="I638" s="364">
        <v>7800</v>
      </c>
      <c r="J638" s="365">
        <v>7804</v>
      </c>
      <c r="K638" s="366">
        <v>22282.899999999998</v>
      </c>
      <c r="L638" s="366">
        <v>0.3502237141485175</v>
      </c>
      <c r="M638" s="364">
        <v>695</v>
      </c>
      <c r="N638" s="364">
        <v>62</v>
      </c>
      <c r="O638" s="360">
        <v>10283</v>
      </c>
      <c r="P638" s="367">
        <v>-0.24107750656423221</v>
      </c>
      <c r="Q638" s="368"/>
      <c r="R638" s="369"/>
    </row>
    <row r="639" spans="1:18" s="351" customFormat="1" x14ac:dyDescent="0.25">
      <c r="A639" s="26"/>
      <c r="B639" s="25"/>
      <c r="C639" s="363"/>
      <c r="D639" s="364"/>
      <c r="E639" s="364"/>
      <c r="F639" s="364"/>
      <c r="G639" s="364"/>
      <c r="H639" s="364"/>
      <c r="I639" s="364"/>
      <c r="J639" s="365"/>
      <c r="K639" s="366"/>
      <c r="L639" s="366"/>
      <c r="M639" s="364"/>
      <c r="N639" s="364"/>
      <c r="O639" s="360"/>
      <c r="P639" s="367"/>
      <c r="Q639" s="368"/>
      <c r="R639" s="369"/>
    </row>
    <row r="640" spans="1:18" s="351" customFormat="1" x14ac:dyDescent="0.25">
      <c r="A640" s="381">
        <v>186</v>
      </c>
      <c r="B640" s="371" t="s">
        <v>17</v>
      </c>
      <c r="C640" s="372">
        <v>47</v>
      </c>
      <c r="D640" s="373">
        <v>0</v>
      </c>
      <c r="E640" s="373">
        <v>5</v>
      </c>
      <c r="F640" s="373">
        <v>1006</v>
      </c>
      <c r="G640" s="373">
        <v>288</v>
      </c>
      <c r="H640" s="373">
        <v>0</v>
      </c>
      <c r="I640" s="373">
        <v>6283</v>
      </c>
      <c r="J640" s="378">
        <v>7629</v>
      </c>
      <c r="K640" s="379">
        <v>7665.7000000000007</v>
      </c>
      <c r="L640" s="379">
        <v>0.99521243982936969</v>
      </c>
      <c r="M640" s="373">
        <v>394</v>
      </c>
      <c r="N640" s="373">
        <v>55</v>
      </c>
      <c r="O640" s="360">
        <v>3067</v>
      </c>
      <c r="P640" s="367">
        <v>1.4874470166286273</v>
      </c>
      <c r="Q640" s="368" t="s">
        <v>47</v>
      </c>
      <c r="R640" s="351" t="s">
        <v>254</v>
      </c>
    </row>
    <row r="641" spans="1:19" s="380" customFormat="1" x14ac:dyDescent="0.25">
      <c r="A641" s="26">
        <v>186</v>
      </c>
      <c r="B641" s="25" t="s">
        <v>14</v>
      </c>
      <c r="C641" s="363">
        <v>153</v>
      </c>
      <c r="D641" s="364">
        <v>0</v>
      </c>
      <c r="E641" s="364">
        <v>6</v>
      </c>
      <c r="F641" s="364">
        <v>2739</v>
      </c>
      <c r="G641" s="364">
        <v>1365</v>
      </c>
      <c r="H641" s="364">
        <v>0</v>
      </c>
      <c r="I641" s="364">
        <v>20123</v>
      </c>
      <c r="J641" s="365">
        <v>24386</v>
      </c>
      <c r="K641" s="366">
        <v>66153</v>
      </c>
      <c r="L641" s="366">
        <v>0.36863029643402417</v>
      </c>
      <c r="M641" s="364">
        <v>1313</v>
      </c>
      <c r="N641" s="364">
        <v>192</v>
      </c>
      <c r="O641" s="360">
        <v>23616</v>
      </c>
      <c r="P641" s="367">
        <v>3.2605013550135453E-2</v>
      </c>
      <c r="Q641" s="368" t="s">
        <v>45</v>
      </c>
      <c r="R641" s="380" t="s">
        <v>254</v>
      </c>
    </row>
    <row r="642" spans="1:19" s="351" customFormat="1" x14ac:dyDescent="0.25">
      <c r="A642" s="394"/>
      <c r="B642" s="25" t="s">
        <v>138</v>
      </c>
      <c r="C642" s="363">
        <v>200</v>
      </c>
      <c r="D642" s="364">
        <v>0</v>
      </c>
      <c r="E642" s="364">
        <v>11</v>
      </c>
      <c r="F642" s="364">
        <v>3745</v>
      </c>
      <c r="G642" s="364">
        <v>1653</v>
      </c>
      <c r="H642" s="364">
        <v>0</v>
      </c>
      <c r="I642" s="364">
        <v>26406</v>
      </c>
      <c r="J642" s="365">
        <v>32015</v>
      </c>
      <c r="K642" s="366">
        <v>73818.7</v>
      </c>
      <c r="L642" s="366">
        <v>0.43369769448662737</v>
      </c>
      <c r="M642" s="364">
        <v>1707</v>
      </c>
      <c r="N642" s="364">
        <v>247</v>
      </c>
      <c r="O642" s="420">
        <v>26683</v>
      </c>
      <c r="P642" s="367">
        <v>0.19982760559157509</v>
      </c>
      <c r="Q642" s="368"/>
    </row>
    <row r="643" spans="1:19" s="351" customFormat="1" x14ac:dyDescent="0.25">
      <c r="A643" s="396"/>
      <c r="B643" s="397"/>
      <c r="C643" s="418"/>
      <c r="D643" s="419"/>
      <c r="E643" s="419"/>
      <c r="F643" s="419"/>
      <c r="G643" s="419"/>
      <c r="H643" s="419"/>
      <c r="I643" s="419"/>
      <c r="J643" s="439"/>
      <c r="K643" s="440"/>
      <c r="L643" s="440"/>
      <c r="M643" s="419"/>
      <c r="N643" s="419"/>
      <c r="O643" s="439"/>
      <c r="P643" s="367"/>
      <c r="Q643" s="368"/>
    </row>
    <row r="644" spans="1:19" s="351" customFormat="1" x14ac:dyDescent="0.25">
      <c r="A644" s="394"/>
      <c r="B644" s="25"/>
      <c r="C644" s="363"/>
      <c r="D644" s="364"/>
      <c r="E644" s="364"/>
      <c r="F644" s="364"/>
      <c r="G644" s="364"/>
      <c r="H644" s="364"/>
      <c r="I644" s="364"/>
      <c r="J644" s="365"/>
      <c r="K644" s="366"/>
      <c r="L644" s="366"/>
      <c r="M644" s="364"/>
      <c r="N644" s="364"/>
      <c r="O644" s="365"/>
      <c r="P644" s="367"/>
      <c r="Q644" s="368"/>
    </row>
    <row r="645" spans="1:19" s="351" customFormat="1" ht="13.8" thickBot="1" x14ac:dyDescent="0.3">
      <c r="A645" s="26" t="s">
        <v>120</v>
      </c>
      <c r="B645" s="371"/>
      <c r="C645" s="372">
        <v>7390</v>
      </c>
      <c r="D645" s="373">
        <v>0</v>
      </c>
      <c r="E645" s="373">
        <v>630</v>
      </c>
      <c r="F645" s="373">
        <v>220000.32353497166</v>
      </c>
      <c r="G645" s="373">
        <v>72950</v>
      </c>
      <c r="H645" s="373">
        <v>15</v>
      </c>
      <c r="I645" s="373">
        <v>1878366</v>
      </c>
      <c r="J645" s="378">
        <v>2179351</v>
      </c>
      <c r="K645" s="379">
        <v>3463022.3000000012</v>
      </c>
      <c r="L645" s="379">
        <v>0.62932052155713791</v>
      </c>
      <c r="M645" s="373">
        <v>90279</v>
      </c>
      <c r="N645" s="373">
        <v>22757</v>
      </c>
      <c r="O645" s="378">
        <v>3425574</v>
      </c>
      <c r="P645" s="367">
        <v>-0.36379976027375271</v>
      </c>
      <c r="Q645" s="368" t="s">
        <v>289</v>
      </c>
    </row>
    <row r="646" spans="1:19" s="351" customFormat="1" x14ac:dyDescent="0.25">
      <c r="A646" s="401"/>
      <c r="B646" s="402"/>
      <c r="C646" s="403"/>
      <c r="D646" s="404"/>
      <c r="E646" s="404"/>
      <c r="F646" s="404"/>
      <c r="G646" s="404"/>
      <c r="H646" s="404"/>
      <c r="I646" s="404"/>
      <c r="J646" s="405"/>
      <c r="K646" s="406"/>
      <c r="L646" s="406"/>
      <c r="M646" s="404"/>
      <c r="N646" s="404"/>
      <c r="O646" s="405"/>
      <c r="P646" s="437"/>
      <c r="Q646" s="368"/>
    </row>
    <row r="647" spans="1:19" s="351" customFormat="1" x14ac:dyDescent="0.25">
      <c r="A647" s="408"/>
      <c r="B647" s="25"/>
      <c r="C647" s="363"/>
      <c r="D647" s="364"/>
      <c r="E647" s="364"/>
      <c r="F647" s="364"/>
      <c r="G647" s="364"/>
      <c r="H647" s="364"/>
      <c r="I647" s="364"/>
      <c r="J647" s="365"/>
      <c r="K647" s="366"/>
      <c r="L647" s="366"/>
      <c r="M647" s="364"/>
      <c r="N647" s="364"/>
      <c r="O647" s="360"/>
      <c r="P647" s="367"/>
      <c r="Q647" s="368"/>
    </row>
    <row r="648" spans="1:19" s="412" customFormat="1" x14ac:dyDescent="0.25">
      <c r="A648" s="26" t="s">
        <v>93</v>
      </c>
      <c r="B648" s="25"/>
      <c r="C648" s="364"/>
      <c r="D648" s="364"/>
      <c r="E648" s="364"/>
      <c r="F648" s="364"/>
      <c r="G648" s="364"/>
      <c r="H648" s="364"/>
      <c r="I648" s="364"/>
      <c r="J648" s="365"/>
      <c r="K648" s="366"/>
      <c r="L648" s="366"/>
      <c r="M648" s="364"/>
      <c r="N648" s="364"/>
      <c r="O648" s="360"/>
      <c r="P648" s="367"/>
      <c r="Q648" s="368"/>
      <c r="R648" s="369"/>
      <c r="S648" s="410"/>
    </row>
    <row r="649" spans="1:19" s="412" customFormat="1" x14ac:dyDescent="0.25">
      <c r="A649" s="26"/>
      <c r="B649" s="25"/>
      <c r="C649" s="363"/>
      <c r="D649" s="364"/>
      <c r="E649" s="364"/>
      <c r="F649" s="364"/>
      <c r="G649" s="364"/>
      <c r="H649" s="364"/>
      <c r="I649" s="364"/>
      <c r="J649" s="360"/>
      <c r="K649" s="413"/>
      <c r="L649" s="413"/>
      <c r="M649" s="364"/>
      <c r="N649" s="364"/>
      <c r="O649" s="360"/>
      <c r="P649" s="367"/>
      <c r="Q649" s="368"/>
    </row>
    <row r="650" spans="1:19" s="351" customFormat="1" ht="13.2" hidden="1" customHeight="1" x14ac:dyDescent="0.25">
      <c r="A650" s="26" t="s">
        <v>218</v>
      </c>
      <c r="B650" s="25" t="s">
        <v>15</v>
      </c>
      <c r="C650" s="363">
        <v>0</v>
      </c>
      <c r="D650" s="364">
        <v>0</v>
      </c>
      <c r="E650" s="364">
        <v>0</v>
      </c>
      <c r="F650" s="364">
        <v>0</v>
      </c>
      <c r="G650" s="364">
        <v>0</v>
      </c>
      <c r="H650" s="364">
        <v>0</v>
      </c>
      <c r="I650" s="364">
        <v>0</v>
      </c>
      <c r="J650" s="365">
        <v>0</v>
      </c>
      <c r="K650" s="366">
        <v>0</v>
      </c>
      <c r="L650" s="366" t="e">
        <v>#DIV/0!</v>
      </c>
      <c r="M650" s="364">
        <v>0</v>
      </c>
      <c r="N650" s="364">
        <v>0</v>
      </c>
      <c r="O650" s="360">
        <v>28352</v>
      </c>
      <c r="P650" s="367">
        <v>-1</v>
      </c>
      <c r="Q650" s="368" t="s">
        <v>46</v>
      </c>
      <c r="R650" s="369" t="s">
        <v>254</v>
      </c>
      <c r="S650" s="351" t="s">
        <v>220</v>
      </c>
    </row>
    <row r="651" spans="1:19" s="351" customFormat="1" ht="13.2" hidden="1" customHeight="1" x14ac:dyDescent="0.25">
      <c r="A651" s="26"/>
      <c r="B651" s="25"/>
      <c r="C651" s="363"/>
      <c r="D651" s="364"/>
      <c r="E651" s="364"/>
      <c r="F651" s="364"/>
      <c r="G651" s="364"/>
      <c r="H651" s="364"/>
      <c r="I651" s="364"/>
      <c r="J651" s="360"/>
      <c r="K651" s="413"/>
      <c r="L651" s="413"/>
      <c r="M651" s="364"/>
      <c r="N651" s="364"/>
      <c r="O651" s="360"/>
      <c r="P651" s="367"/>
      <c r="Q651" s="368"/>
    </row>
    <row r="652" spans="1:19" s="351" customFormat="1" x14ac:dyDescent="0.25">
      <c r="A652" s="26" t="s">
        <v>59</v>
      </c>
      <c r="B652" s="25" t="s">
        <v>14</v>
      </c>
      <c r="C652" s="363">
        <v>0</v>
      </c>
      <c r="D652" s="364">
        <v>0</v>
      </c>
      <c r="E652" s="364">
        <v>0</v>
      </c>
      <c r="F652" s="364">
        <v>0</v>
      </c>
      <c r="G652" s="364">
        <v>0</v>
      </c>
      <c r="H652" s="364">
        <v>0</v>
      </c>
      <c r="I652" s="364">
        <v>2069</v>
      </c>
      <c r="J652" s="365">
        <v>2069</v>
      </c>
      <c r="K652" s="366">
        <v>13520.9</v>
      </c>
      <c r="L652" s="366">
        <v>0.15302235797912861</v>
      </c>
      <c r="M652" s="364">
        <v>27</v>
      </c>
      <c r="N652" s="364">
        <v>4</v>
      </c>
      <c r="O652" s="360">
        <v>3333</v>
      </c>
      <c r="P652" s="367">
        <v>-0.37923792379237919</v>
      </c>
      <c r="Q652" s="368" t="s">
        <v>45</v>
      </c>
      <c r="R652" s="369" t="s">
        <v>254</v>
      </c>
    </row>
    <row r="653" spans="1:19" s="351" customFormat="1" x14ac:dyDescent="0.25">
      <c r="A653" s="26"/>
      <c r="B653" s="25"/>
      <c r="C653" s="363"/>
      <c r="D653" s="364"/>
      <c r="E653" s="364"/>
      <c r="F653" s="364"/>
      <c r="G653" s="364"/>
      <c r="H653" s="364"/>
      <c r="I653" s="364"/>
      <c r="J653" s="360"/>
      <c r="K653" s="413"/>
      <c r="L653" s="413"/>
      <c r="M653" s="364"/>
      <c r="N653" s="364"/>
      <c r="O653" s="360"/>
      <c r="P653" s="367"/>
      <c r="Q653" s="368"/>
    </row>
    <row r="654" spans="1:19" s="351" customFormat="1" x14ac:dyDescent="0.25">
      <c r="A654" s="26" t="s">
        <v>97</v>
      </c>
      <c r="B654" s="25" t="s">
        <v>19</v>
      </c>
      <c r="C654" s="363">
        <v>0</v>
      </c>
      <c r="D654" s="364">
        <v>0</v>
      </c>
      <c r="E654" s="364">
        <v>0</v>
      </c>
      <c r="F654" s="364">
        <v>0</v>
      </c>
      <c r="G654" s="364">
        <v>0</v>
      </c>
      <c r="H654" s="364">
        <v>0</v>
      </c>
      <c r="I654" s="364">
        <v>5390</v>
      </c>
      <c r="J654" s="365">
        <v>5390</v>
      </c>
      <c r="K654" s="366">
        <v>8032.4000000000005</v>
      </c>
      <c r="L654" s="366">
        <v>0.67103231910761407</v>
      </c>
      <c r="M654" s="364">
        <v>157</v>
      </c>
      <c r="N654" s="364">
        <v>213</v>
      </c>
      <c r="O654" s="360">
        <v>9634</v>
      </c>
      <c r="P654" s="367">
        <v>-0.44052314718704588</v>
      </c>
      <c r="Q654" s="368" t="s">
        <v>49</v>
      </c>
      <c r="R654" s="369" t="s">
        <v>254</v>
      </c>
    </row>
    <row r="655" spans="1:19" s="351" customFormat="1" x14ac:dyDescent="0.25">
      <c r="A655" s="26"/>
      <c r="B655" s="25"/>
      <c r="C655" s="363"/>
      <c r="D655" s="364"/>
      <c r="E655" s="364"/>
      <c r="F655" s="364"/>
      <c r="G655" s="364"/>
      <c r="H655" s="364"/>
      <c r="I655" s="364"/>
      <c r="J655" s="360"/>
      <c r="K655" s="413"/>
      <c r="L655" s="413"/>
      <c r="M655" s="364"/>
      <c r="N655" s="364"/>
      <c r="O655" s="360"/>
      <c r="P655" s="367"/>
      <c r="Q655" s="368"/>
    </row>
    <row r="656" spans="1:19" s="351" customFormat="1" x14ac:dyDescent="0.25">
      <c r="A656" s="26" t="s">
        <v>88</v>
      </c>
      <c r="B656" s="25" t="s">
        <v>18</v>
      </c>
      <c r="C656" s="363">
        <v>0</v>
      </c>
      <c r="D656" s="364">
        <v>0</v>
      </c>
      <c r="E656" s="364">
        <v>0</v>
      </c>
      <c r="F656" s="364">
        <v>0</v>
      </c>
      <c r="G656" s="364">
        <v>0</v>
      </c>
      <c r="H656" s="364">
        <v>0</v>
      </c>
      <c r="I656" s="364">
        <v>18327</v>
      </c>
      <c r="J656" s="365">
        <v>18327</v>
      </c>
      <c r="K656" s="366">
        <v>48066.000000000007</v>
      </c>
      <c r="L656" s="366">
        <v>0.38128822868555728</v>
      </c>
      <c r="M656" s="364">
        <v>498</v>
      </c>
      <c r="N656" s="364">
        <v>90</v>
      </c>
      <c r="O656" s="360">
        <v>34633</v>
      </c>
      <c r="P656" s="367">
        <v>-0.47082262581930534</v>
      </c>
      <c r="Q656" s="368" t="s">
        <v>48</v>
      </c>
      <c r="R656" s="369" t="s">
        <v>254</v>
      </c>
    </row>
    <row r="657" spans="1:37" s="388" customFormat="1" x14ac:dyDescent="0.25">
      <c r="A657" s="26"/>
      <c r="B657" s="25"/>
      <c r="C657" s="363"/>
      <c r="D657" s="364"/>
      <c r="E657" s="364"/>
      <c r="F657" s="364"/>
      <c r="G657" s="364"/>
      <c r="H657" s="364"/>
      <c r="I657" s="364"/>
      <c r="J657" s="360"/>
      <c r="K657" s="413"/>
      <c r="L657" s="413"/>
      <c r="M657" s="364"/>
      <c r="N657" s="364"/>
      <c r="O657" s="360"/>
      <c r="P657" s="367"/>
      <c r="Q657" s="368"/>
    </row>
    <row r="658" spans="1:37" s="388" customFormat="1" x14ac:dyDescent="0.25">
      <c r="A658" s="26" t="s">
        <v>30</v>
      </c>
      <c r="B658" s="25" t="s">
        <v>17</v>
      </c>
      <c r="C658" s="363">
        <v>0</v>
      </c>
      <c r="D658" s="364">
        <v>0</v>
      </c>
      <c r="E658" s="364">
        <v>0</v>
      </c>
      <c r="F658" s="364">
        <v>0</v>
      </c>
      <c r="G658" s="364">
        <v>0</v>
      </c>
      <c r="H658" s="364">
        <v>0</v>
      </c>
      <c r="I658" s="364">
        <v>7004</v>
      </c>
      <c r="J658" s="365">
        <v>7004</v>
      </c>
      <c r="K658" s="366">
        <v>7342.4000000000005</v>
      </c>
      <c r="L658" s="366">
        <v>0.95391152756591846</v>
      </c>
      <c r="M658" s="364">
        <v>81</v>
      </c>
      <c r="N658" s="364">
        <v>221</v>
      </c>
      <c r="O658" s="360">
        <v>10511</v>
      </c>
      <c r="P658" s="367">
        <v>-0.33365046142136812</v>
      </c>
      <c r="Q658" s="368" t="s">
        <v>47</v>
      </c>
      <c r="R658" s="369" t="s">
        <v>254</v>
      </c>
    </row>
    <row r="659" spans="1:37" s="388" customFormat="1" x14ac:dyDescent="0.25">
      <c r="A659" s="26"/>
      <c r="B659" s="25"/>
      <c r="C659" s="363"/>
      <c r="D659" s="364"/>
      <c r="E659" s="364"/>
      <c r="F659" s="364"/>
      <c r="G659" s="364"/>
      <c r="H659" s="364"/>
      <c r="I659" s="364"/>
      <c r="J659" s="360"/>
      <c r="K659" s="413"/>
      <c r="L659" s="413"/>
      <c r="M659" s="364"/>
      <c r="N659" s="364"/>
      <c r="O659" s="360"/>
      <c r="P659" s="367"/>
      <c r="Q659" s="368"/>
      <c r="R659" s="351"/>
      <c r="S659" s="351"/>
      <c r="T659" s="351"/>
      <c r="U659" s="351"/>
      <c r="V659" s="351"/>
      <c r="W659" s="351"/>
      <c r="X659" s="351"/>
      <c r="Y659" s="351"/>
      <c r="Z659" s="351"/>
      <c r="AA659" s="351"/>
      <c r="AB659" s="351"/>
      <c r="AC659" s="351"/>
      <c r="AD659" s="351"/>
      <c r="AE659" s="351"/>
      <c r="AF659" s="351"/>
      <c r="AG659" s="351"/>
      <c r="AH659" s="351"/>
      <c r="AI659" s="351"/>
      <c r="AJ659" s="351"/>
      <c r="AK659" s="351"/>
    </row>
    <row r="660" spans="1:37" s="388" customFormat="1" x14ac:dyDescent="0.25">
      <c r="A660" s="26" t="s">
        <v>91</v>
      </c>
      <c r="B660" s="25" t="s">
        <v>18</v>
      </c>
      <c r="C660" s="363">
        <v>0</v>
      </c>
      <c r="D660" s="364">
        <v>0</v>
      </c>
      <c r="E660" s="364">
        <v>0</v>
      </c>
      <c r="F660" s="364">
        <v>0</v>
      </c>
      <c r="G660" s="364">
        <v>0</v>
      </c>
      <c r="H660" s="364">
        <v>0</v>
      </c>
      <c r="I660" s="364">
        <v>14500</v>
      </c>
      <c r="J660" s="365">
        <v>14500</v>
      </c>
      <c r="K660" s="366">
        <v>35533.4</v>
      </c>
      <c r="L660" s="366">
        <v>0.40806677661017521</v>
      </c>
      <c r="M660" s="364">
        <v>286</v>
      </c>
      <c r="N660" s="364">
        <v>43</v>
      </c>
      <c r="O660" s="360">
        <v>36900</v>
      </c>
      <c r="P660" s="367">
        <v>-0.60704607046070458</v>
      </c>
      <c r="Q660" s="368" t="s">
        <v>48</v>
      </c>
      <c r="R660" s="369" t="s">
        <v>254</v>
      </c>
      <c r="S660" s="351"/>
      <c r="T660" s="351"/>
      <c r="U660" s="351"/>
      <c r="V660" s="351"/>
      <c r="W660" s="351"/>
      <c r="X660" s="351"/>
      <c r="Y660" s="351"/>
      <c r="Z660" s="351"/>
      <c r="AA660" s="351"/>
      <c r="AB660" s="351"/>
      <c r="AC660" s="351"/>
      <c r="AD660" s="351"/>
      <c r="AE660" s="351"/>
      <c r="AF660" s="351"/>
      <c r="AG660" s="351"/>
      <c r="AH660" s="351"/>
      <c r="AI660" s="351"/>
      <c r="AJ660" s="351"/>
      <c r="AK660" s="351"/>
    </row>
    <row r="661" spans="1:37" s="351" customFormat="1" x14ac:dyDescent="0.25">
      <c r="A661" s="26"/>
      <c r="B661" s="25"/>
      <c r="C661" s="363"/>
      <c r="D661" s="364"/>
      <c r="E661" s="364"/>
      <c r="F661" s="364"/>
      <c r="G661" s="364"/>
      <c r="H661" s="364"/>
      <c r="I661" s="364"/>
      <c r="J661" s="360"/>
      <c r="K661" s="413"/>
      <c r="L661" s="413"/>
      <c r="M661" s="364"/>
      <c r="N661" s="364"/>
      <c r="O661" s="360"/>
      <c r="P661" s="367"/>
      <c r="Q661" s="368"/>
      <c r="R661" s="388"/>
      <c r="S661" s="388"/>
      <c r="T661" s="388"/>
      <c r="U661" s="388"/>
      <c r="V661" s="388"/>
      <c r="W661" s="388"/>
      <c r="X661" s="388"/>
      <c r="Y661" s="388"/>
      <c r="Z661" s="388"/>
      <c r="AA661" s="388"/>
      <c r="AB661" s="388"/>
      <c r="AC661" s="388"/>
      <c r="AD661" s="388"/>
      <c r="AE661" s="388"/>
      <c r="AF661" s="388"/>
      <c r="AG661" s="388"/>
      <c r="AH661" s="388"/>
      <c r="AI661" s="388"/>
      <c r="AJ661" s="388"/>
      <c r="AK661" s="388"/>
    </row>
    <row r="662" spans="1:37" s="351" customFormat="1" x14ac:dyDescent="0.25">
      <c r="A662" s="26" t="s">
        <v>89</v>
      </c>
      <c r="B662" s="25" t="s">
        <v>18</v>
      </c>
      <c r="C662" s="363">
        <v>0</v>
      </c>
      <c r="D662" s="364">
        <v>0</v>
      </c>
      <c r="E662" s="364">
        <v>0</v>
      </c>
      <c r="F662" s="364">
        <v>0</v>
      </c>
      <c r="G662" s="364">
        <v>0</v>
      </c>
      <c r="H662" s="364">
        <v>0</v>
      </c>
      <c r="I662" s="364">
        <v>16960</v>
      </c>
      <c r="J662" s="365">
        <v>16960</v>
      </c>
      <c r="K662" s="366">
        <v>36104.9</v>
      </c>
      <c r="L662" s="366">
        <v>0.46974233414301103</v>
      </c>
      <c r="M662" s="364">
        <v>258</v>
      </c>
      <c r="N662" s="364">
        <v>18</v>
      </c>
      <c r="O662" s="360">
        <v>28476</v>
      </c>
      <c r="P662" s="367">
        <v>-0.40441073184436016</v>
      </c>
      <c r="Q662" s="368" t="s">
        <v>48</v>
      </c>
      <c r="R662" s="369" t="s">
        <v>254</v>
      </c>
      <c r="S662" s="388"/>
      <c r="T662" s="388"/>
      <c r="U662" s="388"/>
      <c r="V662" s="388"/>
      <c r="W662" s="388"/>
      <c r="X662" s="388"/>
      <c r="Y662" s="388"/>
      <c r="Z662" s="388"/>
      <c r="AA662" s="388"/>
      <c r="AB662" s="388"/>
      <c r="AC662" s="388"/>
      <c r="AD662" s="388"/>
      <c r="AE662" s="388"/>
      <c r="AF662" s="388"/>
      <c r="AG662" s="388"/>
      <c r="AH662" s="388"/>
      <c r="AI662" s="388"/>
      <c r="AJ662" s="388"/>
      <c r="AK662" s="388"/>
    </row>
    <row r="663" spans="1:37" s="351" customFormat="1" x14ac:dyDescent="0.25">
      <c r="A663" s="26"/>
      <c r="B663" s="25"/>
      <c r="C663" s="363"/>
      <c r="D663" s="364"/>
      <c r="E663" s="364"/>
      <c r="F663" s="364"/>
      <c r="G663" s="364"/>
      <c r="H663" s="364"/>
      <c r="I663" s="364"/>
      <c r="J663" s="360"/>
      <c r="K663" s="413"/>
      <c r="L663" s="413"/>
      <c r="M663" s="364"/>
      <c r="N663" s="364"/>
      <c r="O663" s="360"/>
      <c r="P663" s="367"/>
      <c r="Q663" s="368"/>
      <c r="R663" s="388"/>
      <c r="S663" s="388"/>
      <c r="T663" s="388"/>
      <c r="U663" s="388"/>
      <c r="V663" s="388"/>
      <c r="W663" s="388"/>
      <c r="X663" s="388"/>
      <c r="Y663" s="388"/>
      <c r="Z663" s="388"/>
      <c r="AA663" s="388"/>
      <c r="AB663" s="388"/>
      <c r="AC663" s="388"/>
      <c r="AD663" s="388"/>
      <c r="AE663" s="388"/>
      <c r="AF663" s="388"/>
      <c r="AG663" s="388"/>
      <c r="AH663" s="388"/>
      <c r="AI663" s="388"/>
      <c r="AJ663" s="388"/>
      <c r="AK663" s="388"/>
    </row>
    <row r="664" spans="1:37" s="351" customFormat="1" x14ac:dyDescent="0.25">
      <c r="A664" s="26" t="s">
        <v>86</v>
      </c>
      <c r="B664" s="25" t="s">
        <v>14</v>
      </c>
      <c r="C664" s="363">
        <v>0</v>
      </c>
      <c r="D664" s="364">
        <v>0</v>
      </c>
      <c r="E664" s="364">
        <v>0</v>
      </c>
      <c r="F664" s="364">
        <v>0</v>
      </c>
      <c r="G664" s="364">
        <v>0</v>
      </c>
      <c r="H664" s="364">
        <v>0</v>
      </c>
      <c r="I664" s="364">
        <v>6624</v>
      </c>
      <c r="J664" s="365">
        <v>6624</v>
      </c>
      <c r="K664" s="366">
        <v>26052</v>
      </c>
      <c r="L664" s="366">
        <v>0.25426070935052969</v>
      </c>
      <c r="M664" s="364">
        <v>201</v>
      </c>
      <c r="N664" s="364">
        <v>82</v>
      </c>
      <c r="O664" s="360">
        <v>14521</v>
      </c>
      <c r="P664" s="367">
        <v>-0.54383306934784104</v>
      </c>
      <c r="Q664" s="368" t="s">
        <v>45</v>
      </c>
      <c r="R664" s="369" t="s">
        <v>254</v>
      </c>
    </row>
    <row r="665" spans="1:37" s="351" customFormat="1" x14ac:dyDescent="0.25">
      <c r="A665" s="26"/>
      <c r="B665" s="25"/>
      <c r="C665" s="363"/>
      <c r="D665" s="364"/>
      <c r="E665" s="364"/>
      <c r="F665" s="364"/>
      <c r="G665" s="364"/>
      <c r="H665" s="364"/>
      <c r="I665" s="364"/>
      <c r="J665" s="360"/>
      <c r="K665" s="413"/>
      <c r="L665" s="413"/>
      <c r="M665" s="364"/>
      <c r="N665" s="364"/>
      <c r="O665" s="360"/>
      <c r="P665" s="367"/>
      <c r="Q665" s="368"/>
    </row>
    <row r="666" spans="1:37" s="351" customFormat="1" x14ac:dyDescent="0.25">
      <c r="A666" s="26" t="s">
        <v>90</v>
      </c>
      <c r="B666" s="25" t="s">
        <v>18</v>
      </c>
      <c r="C666" s="364">
        <v>0</v>
      </c>
      <c r="D666" s="364">
        <v>0</v>
      </c>
      <c r="E666" s="364">
        <v>0</v>
      </c>
      <c r="F666" s="364">
        <v>0</v>
      </c>
      <c r="G666" s="364">
        <v>0</v>
      </c>
      <c r="H666" s="364">
        <v>0</v>
      </c>
      <c r="I666" s="364">
        <v>17771</v>
      </c>
      <c r="J666" s="365">
        <v>17771</v>
      </c>
      <c r="K666" s="366">
        <v>26090.000000000004</v>
      </c>
      <c r="L666" s="366">
        <v>0.6811422000766576</v>
      </c>
      <c r="M666" s="364">
        <v>181</v>
      </c>
      <c r="N666" s="364">
        <v>29</v>
      </c>
      <c r="O666" s="360">
        <v>32923</v>
      </c>
      <c r="P666" s="367">
        <v>-0.46022537435835131</v>
      </c>
      <c r="Q666" s="368" t="s">
        <v>48</v>
      </c>
      <c r="R666" s="369" t="s">
        <v>254</v>
      </c>
      <c r="S666" s="410"/>
    </row>
    <row r="667" spans="1:37" s="412" customFormat="1" x14ac:dyDescent="0.25">
      <c r="A667" s="26"/>
      <c r="B667" s="25"/>
      <c r="C667" s="363"/>
      <c r="D667" s="364"/>
      <c r="E667" s="364"/>
      <c r="F667" s="364"/>
      <c r="G667" s="364"/>
      <c r="H667" s="364"/>
      <c r="I667" s="364"/>
      <c r="J667" s="360"/>
      <c r="K667" s="413"/>
      <c r="L667" s="413"/>
      <c r="M667" s="364"/>
      <c r="N667" s="364"/>
      <c r="O667" s="360"/>
      <c r="P667" s="367"/>
      <c r="Q667" s="368"/>
    </row>
    <row r="668" spans="1:37" s="412" customFormat="1" ht="13.2" hidden="1" customHeight="1" x14ac:dyDescent="0.25">
      <c r="A668" s="26" t="s">
        <v>264</v>
      </c>
      <c r="B668" s="25" t="s">
        <v>15</v>
      </c>
      <c r="C668" s="364">
        <v>0</v>
      </c>
      <c r="D668" s="364">
        <v>0</v>
      </c>
      <c r="E668" s="364">
        <v>0</v>
      </c>
      <c r="F668" s="364">
        <v>0</v>
      </c>
      <c r="G668" s="364">
        <v>0</v>
      </c>
      <c r="H668" s="364">
        <v>0</v>
      </c>
      <c r="I668" s="364">
        <v>0</v>
      </c>
      <c r="J668" s="365">
        <v>0</v>
      </c>
      <c r="K668" s="366">
        <v>0</v>
      </c>
      <c r="L668" s="366" t="e">
        <v>#DIV/0!</v>
      </c>
      <c r="M668" s="364">
        <v>0</v>
      </c>
      <c r="N668" s="364">
        <v>0</v>
      </c>
      <c r="O668" s="360">
        <v>19124</v>
      </c>
      <c r="P668" s="367">
        <v>-1</v>
      </c>
      <c r="Q668" s="368" t="s">
        <v>46</v>
      </c>
      <c r="R668" s="369" t="s">
        <v>254</v>
      </c>
      <c r="S668" s="410" t="s">
        <v>249</v>
      </c>
    </row>
    <row r="669" spans="1:37" s="351" customFormat="1" ht="13.2" hidden="1" customHeight="1" x14ac:dyDescent="0.25">
      <c r="A669" s="26"/>
      <c r="B669" s="25"/>
      <c r="C669" s="363"/>
      <c r="D669" s="364"/>
      <c r="E669" s="364"/>
      <c r="F669" s="364"/>
      <c r="G669" s="364"/>
      <c r="H669" s="364"/>
      <c r="I669" s="364"/>
      <c r="J669" s="360"/>
      <c r="K669" s="413"/>
      <c r="L669" s="413"/>
      <c r="M669" s="364"/>
      <c r="N669" s="364"/>
      <c r="O669" s="360"/>
      <c r="P669" s="367"/>
      <c r="Q669" s="368"/>
    </row>
    <row r="670" spans="1:37" s="412" customFormat="1" ht="13.2" hidden="1" customHeight="1" x14ac:dyDescent="0.25">
      <c r="A670" s="26" t="s">
        <v>263</v>
      </c>
      <c r="B670" s="25" t="s">
        <v>15</v>
      </c>
      <c r="C670" s="364">
        <v>0</v>
      </c>
      <c r="D670" s="364">
        <v>0</v>
      </c>
      <c r="E670" s="364">
        <v>0</v>
      </c>
      <c r="F670" s="364">
        <v>0</v>
      </c>
      <c r="G670" s="364">
        <v>0</v>
      </c>
      <c r="H670" s="364">
        <v>0</v>
      </c>
      <c r="I670" s="364">
        <v>0</v>
      </c>
      <c r="J670" s="365">
        <v>0</v>
      </c>
      <c r="K670" s="366">
        <v>0</v>
      </c>
      <c r="L670" s="366" t="e">
        <v>#DIV/0!</v>
      </c>
      <c r="M670" s="364">
        <v>0</v>
      </c>
      <c r="N670" s="364">
        <v>0</v>
      </c>
      <c r="O670" s="360">
        <v>10265</v>
      </c>
      <c r="P670" s="367">
        <v>-1</v>
      </c>
      <c r="Q670" s="441" t="s">
        <v>46</v>
      </c>
      <c r="R670" s="442" t="s">
        <v>254</v>
      </c>
      <c r="S670" s="443" t="s">
        <v>221</v>
      </c>
    </row>
    <row r="671" spans="1:37" s="351" customFormat="1" ht="13.2" hidden="1" customHeight="1" x14ac:dyDescent="0.25">
      <c r="A671" s="26"/>
      <c r="B671" s="25"/>
      <c r="C671" s="363"/>
      <c r="D671" s="364"/>
      <c r="E671" s="364"/>
      <c r="F671" s="364"/>
      <c r="G671" s="364"/>
      <c r="H671" s="364"/>
      <c r="I671" s="364"/>
      <c r="J671" s="360"/>
      <c r="K671" s="413"/>
      <c r="L671" s="413"/>
      <c r="M671" s="364"/>
      <c r="N671" s="364"/>
      <c r="O671" s="360"/>
      <c r="P671" s="367"/>
      <c r="Q671" s="368"/>
    </row>
    <row r="672" spans="1:37" s="391" customFormat="1" ht="13.2" hidden="1" customHeight="1" x14ac:dyDescent="0.25">
      <c r="A672" s="26" t="s">
        <v>269</v>
      </c>
      <c r="B672" s="25" t="s">
        <v>15</v>
      </c>
      <c r="C672" s="363">
        <v>0</v>
      </c>
      <c r="D672" s="364">
        <v>0</v>
      </c>
      <c r="E672" s="364">
        <v>0</v>
      </c>
      <c r="F672" s="364">
        <v>0</v>
      </c>
      <c r="G672" s="364">
        <v>0</v>
      </c>
      <c r="H672" s="364">
        <v>0</v>
      </c>
      <c r="I672" s="364">
        <v>0</v>
      </c>
      <c r="J672" s="365">
        <v>0</v>
      </c>
      <c r="K672" s="366">
        <v>0</v>
      </c>
      <c r="L672" s="366" t="e">
        <v>#DIV/0!</v>
      </c>
      <c r="M672" s="364">
        <v>0</v>
      </c>
      <c r="N672" s="364">
        <v>0</v>
      </c>
      <c r="O672" s="360">
        <v>0</v>
      </c>
      <c r="P672" s="367">
        <v>1</v>
      </c>
      <c r="Q672" s="368" t="s">
        <v>46</v>
      </c>
      <c r="R672" s="369" t="s">
        <v>254</v>
      </c>
      <c r="S672" s="391" t="s">
        <v>248</v>
      </c>
    </row>
    <row r="673" spans="1:18" s="351" customFormat="1" ht="13.2" hidden="1" customHeight="1" x14ac:dyDescent="0.25">
      <c r="A673" s="26"/>
      <c r="B673" s="25"/>
      <c r="C673" s="363"/>
      <c r="D673" s="364"/>
      <c r="E673" s="364"/>
      <c r="F673" s="364"/>
      <c r="G673" s="364"/>
      <c r="H673" s="364"/>
      <c r="I673" s="364"/>
      <c r="J673" s="365"/>
      <c r="K673" s="366"/>
      <c r="L673" s="366"/>
      <c r="M673" s="364"/>
      <c r="N673" s="364"/>
      <c r="O673" s="360"/>
      <c r="P673" s="367"/>
      <c r="Q673" s="368"/>
    </row>
    <row r="674" spans="1:18" s="351" customFormat="1" x14ac:dyDescent="0.25">
      <c r="A674" s="26" t="s">
        <v>190</v>
      </c>
      <c r="B674" s="25" t="s">
        <v>18</v>
      </c>
      <c r="C674" s="363">
        <v>0</v>
      </c>
      <c r="D674" s="364">
        <v>0</v>
      </c>
      <c r="E674" s="364">
        <v>0</v>
      </c>
      <c r="F674" s="364">
        <v>0</v>
      </c>
      <c r="G674" s="364">
        <v>0</v>
      </c>
      <c r="H674" s="364">
        <v>0</v>
      </c>
      <c r="I674" s="364">
        <v>3983</v>
      </c>
      <c r="J674" s="365">
        <v>3983</v>
      </c>
      <c r="K674" s="366">
        <v>29580.1</v>
      </c>
      <c r="L674" s="366">
        <v>0.13465133654044442</v>
      </c>
      <c r="M674" s="364">
        <v>81</v>
      </c>
      <c r="N674" s="364">
        <v>9</v>
      </c>
      <c r="O674" s="360">
        <v>9372</v>
      </c>
      <c r="P674" s="367">
        <v>-0.57501067008109263</v>
      </c>
      <c r="Q674" s="368" t="s">
        <v>48</v>
      </c>
      <c r="R674" s="369" t="s">
        <v>254</v>
      </c>
    </row>
    <row r="675" spans="1:18" s="380" customFormat="1" x14ac:dyDescent="0.25">
      <c r="A675" s="26"/>
      <c r="B675" s="25"/>
      <c r="C675" s="363"/>
      <c r="D675" s="364"/>
      <c r="E675" s="364"/>
      <c r="F675" s="364"/>
      <c r="G675" s="364"/>
      <c r="H675" s="364"/>
      <c r="I675" s="364"/>
      <c r="J675" s="365"/>
      <c r="K675" s="366"/>
      <c r="L675" s="366"/>
      <c r="M675" s="364"/>
      <c r="N675" s="364"/>
      <c r="O675" s="360"/>
      <c r="P675" s="367"/>
      <c r="Q675" s="368"/>
    </row>
    <row r="676" spans="1:18" s="351" customFormat="1" x14ac:dyDescent="0.25">
      <c r="A676" s="26" t="s">
        <v>87</v>
      </c>
      <c r="B676" s="25" t="s">
        <v>14</v>
      </c>
      <c r="C676" s="363">
        <v>0</v>
      </c>
      <c r="D676" s="364">
        <v>0</v>
      </c>
      <c r="E676" s="364">
        <v>0</v>
      </c>
      <c r="F676" s="364">
        <v>0</v>
      </c>
      <c r="G676" s="364">
        <v>0</v>
      </c>
      <c r="H676" s="364">
        <v>0</v>
      </c>
      <c r="I676" s="364">
        <v>4909</v>
      </c>
      <c r="J676" s="365">
        <v>4909</v>
      </c>
      <c r="K676" s="366">
        <v>13400.399999999998</v>
      </c>
      <c r="L676" s="366">
        <v>0.36633234828811084</v>
      </c>
      <c r="M676" s="364">
        <v>49</v>
      </c>
      <c r="N676" s="364">
        <v>59</v>
      </c>
      <c r="O676" s="360">
        <v>15809</v>
      </c>
      <c r="P676" s="367">
        <v>-0.68948067556455184</v>
      </c>
      <c r="Q676" s="368" t="s">
        <v>45</v>
      </c>
      <c r="R676" s="369" t="s">
        <v>254</v>
      </c>
    </row>
    <row r="677" spans="1:18" s="351" customFormat="1" x14ac:dyDescent="0.25">
      <c r="A677" s="26"/>
      <c r="B677" s="25"/>
      <c r="C677" s="363"/>
      <c r="D677" s="364"/>
      <c r="E677" s="364"/>
      <c r="F677" s="364"/>
      <c r="G677" s="364"/>
      <c r="H677" s="364"/>
      <c r="I677" s="364"/>
      <c r="J677" s="365"/>
      <c r="K677" s="366"/>
      <c r="L677" s="366"/>
      <c r="M677" s="364"/>
      <c r="N677" s="364"/>
      <c r="O677" s="360"/>
      <c r="P677" s="367"/>
      <c r="Q677" s="368"/>
    </row>
    <row r="678" spans="1:18" s="351" customFormat="1" x14ac:dyDescent="0.25">
      <c r="A678" s="26" t="s">
        <v>92</v>
      </c>
      <c r="B678" s="25" t="s">
        <v>18</v>
      </c>
      <c r="C678" s="363">
        <v>0</v>
      </c>
      <c r="D678" s="364">
        <v>0</v>
      </c>
      <c r="E678" s="364">
        <v>0</v>
      </c>
      <c r="F678" s="364">
        <v>0</v>
      </c>
      <c r="G678" s="364">
        <v>0</v>
      </c>
      <c r="H678" s="364">
        <v>0</v>
      </c>
      <c r="I678" s="364">
        <v>13289</v>
      </c>
      <c r="J678" s="365">
        <v>13289</v>
      </c>
      <c r="K678" s="366">
        <v>32050</v>
      </c>
      <c r="L678" s="366">
        <v>0.41463338533541344</v>
      </c>
      <c r="M678" s="364">
        <v>215</v>
      </c>
      <c r="N678" s="364">
        <v>29</v>
      </c>
      <c r="O678" s="360">
        <v>27638</v>
      </c>
      <c r="P678" s="367">
        <v>-0.51917649612851868</v>
      </c>
      <c r="Q678" s="368" t="s">
        <v>48</v>
      </c>
      <c r="R678" s="369" t="s">
        <v>254</v>
      </c>
    </row>
    <row r="679" spans="1:18" s="351" customFormat="1" x14ac:dyDescent="0.25">
      <c r="A679" s="26"/>
      <c r="B679" s="25"/>
      <c r="C679" s="363"/>
      <c r="D679" s="364"/>
      <c r="E679" s="364"/>
      <c r="F679" s="364"/>
      <c r="G679" s="364"/>
      <c r="H679" s="364"/>
      <c r="I679" s="364"/>
      <c r="J679" s="365"/>
      <c r="K679" s="366"/>
      <c r="L679" s="366"/>
      <c r="M679" s="364"/>
      <c r="N679" s="364"/>
      <c r="O679" s="360"/>
      <c r="P679" s="367"/>
      <c r="Q679" s="368"/>
      <c r="R679" s="369"/>
    </row>
    <row r="680" spans="1:18" s="351" customFormat="1" x14ac:dyDescent="0.25">
      <c r="A680" s="26" t="s">
        <v>259</v>
      </c>
      <c r="B680" s="25" t="s">
        <v>26</v>
      </c>
      <c r="C680" s="363">
        <v>0</v>
      </c>
      <c r="D680" s="364">
        <v>0</v>
      </c>
      <c r="E680" s="364">
        <v>0</v>
      </c>
      <c r="F680" s="364">
        <v>0</v>
      </c>
      <c r="G680" s="364">
        <v>0</v>
      </c>
      <c r="H680" s="364">
        <v>0</v>
      </c>
      <c r="I680" s="364">
        <v>0</v>
      </c>
      <c r="J680" s="365">
        <v>8270</v>
      </c>
      <c r="K680" s="366">
        <v>55938.399999999987</v>
      </c>
      <c r="L680" s="366">
        <v>0.14784119674499097</v>
      </c>
      <c r="M680" s="364">
        <v>148</v>
      </c>
      <c r="N680" s="364">
        <v>96</v>
      </c>
      <c r="O680" s="360">
        <v>11480</v>
      </c>
      <c r="P680" s="367">
        <v>-0.27961672473867594</v>
      </c>
      <c r="Q680" s="368" t="s">
        <v>55</v>
      </c>
      <c r="R680" s="369" t="s">
        <v>254</v>
      </c>
    </row>
    <row r="681" spans="1:18" s="351" customFormat="1" x14ac:dyDescent="0.25">
      <c r="A681" s="381" t="s">
        <v>259</v>
      </c>
      <c r="B681" s="371" t="s">
        <v>27</v>
      </c>
      <c r="C681" s="372">
        <v>0</v>
      </c>
      <c r="D681" s="373">
        <v>0</v>
      </c>
      <c r="E681" s="373">
        <v>0</v>
      </c>
      <c r="F681" s="373">
        <v>0</v>
      </c>
      <c r="G681" s="373">
        <v>0</v>
      </c>
      <c r="H681" s="373">
        <v>0</v>
      </c>
      <c r="I681" s="373">
        <v>0</v>
      </c>
      <c r="J681" s="378">
        <v>2380</v>
      </c>
      <c r="K681" s="379">
        <v>8150.2</v>
      </c>
      <c r="L681" s="379">
        <v>0.29201737380677778</v>
      </c>
      <c r="M681" s="373">
        <v>60</v>
      </c>
      <c r="N681" s="373">
        <v>37</v>
      </c>
      <c r="O681" s="360">
        <v>3766</v>
      </c>
      <c r="P681" s="367">
        <v>-0.36802973977695164</v>
      </c>
      <c r="Q681" s="368" t="s">
        <v>56</v>
      </c>
      <c r="R681" s="351" t="s">
        <v>254</v>
      </c>
    </row>
    <row r="682" spans="1:18" s="351" customFormat="1" x14ac:dyDescent="0.25">
      <c r="A682" s="26" t="s">
        <v>259</v>
      </c>
      <c r="B682" s="25" t="s">
        <v>28</v>
      </c>
      <c r="C682" s="363">
        <v>0</v>
      </c>
      <c r="D682" s="364">
        <v>0</v>
      </c>
      <c r="E682" s="364">
        <v>0</v>
      </c>
      <c r="F682" s="364">
        <v>0</v>
      </c>
      <c r="G682" s="364">
        <v>0</v>
      </c>
      <c r="H682" s="364">
        <v>0</v>
      </c>
      <c r="I682" s="364">
        <v>0</v>
      </c>
      <c r="J682" s="365">
        <v>2566</v>
      </c>
      <c r="K682" s="366">
        <v>9926.4</v>
      </c>
      <c r="L682" s="366">
        <v>0.25850257898130241</v>
      </c>
      <c r="M682" s="364">
        <v>36</v>
      </c>
      <c r="N682" s="364">
        <v>26</v>
      </c>
      <c r="O682" s="360">
        <v>4036</v>
      </c>
      <c r="P682" s="367">
        <v>-0.36422200198216059</v>
      </c>
      <c r="Q682" s="368" t="s">
        <v>57</v>
      </c>
      <c r="R682" s="351" t="s">
        <v>254</v>
      </c>
    </row>
    <row r="683" spans="1:18" s="388" customFormat="1" x14ac:dyDescent="0.25">
      <c r="A683" s="396"/>
      <c r="B683" s="397" t="s">
        <v>138</v>
      </c>
      <c r="C683" s="418">
        <v>0</v>
      </c>
      <c r="D683" s="419">
        <v>0</v>
      </c>
      <c r="E683" s="419">
        <v>0</v>
      </c>
      <c r="F683" s="419">
        <v>0</v>
      </c>
      <c r="G683" s="419">
        <v>0</v>
      </c>
      <c r="H683" s="419">
        <v>0</v>
      </c>
      <c r="I683" s="419">
        <v>0</v>
      </c>
      <c r="J683" s="439">
        <v>13216</v>
      </c>
      <c r="K683" s="440">
        <v>74014.999999999985</v>
      </c>
      <c r="L683" s="440">
        <v>0.17855840032425863</v>
      </c>
      <c r="M683" s="419">
        <v>244</v>
      </c>
      <c r="N683" s="419">
        <v>159</v>
      </c>
      <c r="O683" s="439">
        <v>19282</v>
      </c>
      <c r="P683" s="367">
        <v>-0.31459392179234524</v>
      </c>
      <c r="Q683" s="368"/>
    </row>
    <row r="684" spans="1:18" s="351" customFormat="1" x14ac:dyDescent="0.25">
      <c r="A684" s="26"/>
      <c r="B684" s="25"/>
      <c r="C684" s="363"/>
      <c r="D684" s="364"/>
      <c r="E684" s="364"/>
      <c r="F684" s="364"/>
      <c r="G684" s="364"/>
      <c r="H684" s="364"/>
      <c r="I684" s="364"/>
      <c r="J684" s="365"/>
      <c r="K684" s="366"/>
      <c r="L684" s="366"/>
      <c r="M684" s="364"/>
      <c r="N684" s="364"/>
      <c r="O684" s="420"/>
      <c r="P684" s="367"/>
      <c r="Q684" s="368"/>
    </row>
    <row r="685" spans="1:18" s="388" customFormat="1" x14ac:dyDescent="0.25">
      <c r="A685" s="396" t="s">
        <v>96</v>
      </c>
      <c r="B685" s="397"/>
      <c r="C685" s="418">
        <v>0</v>
      </c>
      <c r="D685" s="419">
        <v>0</v>
      </c>
      <c r="E685" s="419">
        <v>0</v>
      </c>
      <c r="F685" s="419">
        <v>0</v>
      </c>
      <c r="G685" s="419">
        <v>0</v>
      </c>
      <c r="H685" s="419">
        <v>0</v>
      </c>
      <c r="I685" s="419">
        <v>110826</v>
      </c>
      <c r="J685" s="439">
        <v>124042</v>
      </c>
      <c r="K685" s="440">
        <v>349787.49999999994</v>
      </c>
      <c r="L685" s="440">
        <v>0.35462101990494233</v>
      </c>
      <c r="M685" s="419">
        <v>2278</v>
      </c>
      <c r="N685" s="419">
        <v>956</v>
      </c>
      <c r="O685" s="439">
        <v>300773</v>
      </c>
      <c r="P685" s="367">
        <v>-0.58758931154059701</v>
      </c>
      <c r="Q685" s="368"/>
    </row>
    <row r="686" spans="1:18" s="388" customFormat="1" ht="13.8" thickBot="1" x14ac:dyDescent="0.3">
      <c r="A686" s="264"/>
      <c r="B686" s="25"/>
      <c r="C686" s="363"/>
      <c r="D686" s="364"/>
      <c r="E686" s="364"/>
      <c r="F686" s="364"/>
      <c r="G686" s="364"/>
      <c r="H686" s="364"/>
      <c r="I686" s="364"/>
      <c r="J686" s="365"/>
      <c r="K686" s="366"/>
      <c r="L686" s="366"/>
      <c r="M686" s="364"/>
      <c r="N686" s="364"/>
      <c r="O686" s="365"/>
      <c r="P686" s="367"/>
      <c r="Q686" s="368"/>
    </row>
    <row r="687" spans="1:18" s="389" customFormat="1" x14ac:dyDescent="0.25">
      <c r="A687" s="401" t="s">
        <v>105</v>
      </c>
      <c r="B687" s="402"/>
      <c r="C687" s="403"/>
      <c r="D687" s="404"/>
      <c r="E687" s="404"/>
      <c r="F687" s="404"/>
      <c r="G687" s="404"/>
      <c r="H687" s="404"/>
      <c r="I687" s="404"/>
      <c r="J687" s="405"/>
      <c r="K687" s="406"/>
      <c r="L687" s="406"/>
      <c r="M687" s="404"/>
      <c r="N687" s="404"/>
      <c r="O687" s="405"/>
      <c r="P687" s="437"/>
      <c r="Q687" s="368"/>
    </row>
    <row r="688" spans="1:18" s="388" customFormat="1" x14ac:dyDescent="0.25">
      <c r="A688" s="26"/>
      <c r="B688" s="25"/>
      <c r="C688" s="363"/>
      <c r="D688" s="364"/>
      <c r="E688" s="364"/>
      <c r="F688" s="364"/>
      <c r="G688" s="364"/>
      <c r="H688" s="364"/>
      <c r="I688" s="364"/>
      <c r="J688" s="365"/>
      <c r="K688" s="366"/>
      <c r="L688" s="366"/>
      <c r="M688" s="364"/>
      <c r="N688" s="364"/>
      <c r="O688" s="360"/>
      <c r="P688" s="367"/>
      <c r="Q688" s="368"/>
    </row>
    <row r="689" spans="1:19" s="388" customFormat="1" x14ac:dyDescent="0.25">
      <c r="A689" s="26" t="s">
        <v>262</v>
      </c>
      <c r="B689" s="25" t="s">
        <v>19</v>
      </c>
      <c r="C689" s="364">
        <v>5142</v>
      </c>
      <c r="D689" s="364">
        <v>0</v>
      </c>
      <c r="E689" s="364">
        <v>10505</v>
      </c>
      <c r="F689" s="364">
        <v>40382</v>
      </c>
      <c r="G689" s="364">
        <v>68754</v>
      </c>
      <c r="H689" s="364">
        <v>2248</v>
      </c>
      <c r="I689" s="364">
        <v>28491</v>
      </c>
      <c r="J689" s="365">
        <v>155522</v>
      </c>
      <c r="K689" s="366">
        <v>87870.199999999983</v>
      </c>
      <c r="L689" s="366">
        <v>1.7699060659927943</v>
      </c>
      <c r="M689" s="364">
        <v>0</v>
      </c>
      <c r="N689" s="364">
        <v>0</v>
      </c>
      <c r="O689" s="360">
        <v>289787</v>
      </c>
      <c r="P689" s="367">
        <v>-0.46332306142097468</v>
      </c>
      <c r="Q689" s="368" t="s">
        <v>49</v>
      </c>
      <c r="R689" s="369" t="s">
        <v>254</v>
      </c>
      <c r="S689" s="42" t="s">
        <v>132</v>
      </c>
    </row>
    <row r="690" spans="1:19" s="388" customFormat="1" x14ac:dyDescent="0.25">
      <c r="A690" s="26" t="s">
        <v>262</v>
      </c>
      <c r="B690" s="25" t="s">
        <v>14</v>
      </c>
      <c r="C690" s="364">
        <v>14570</v>
      </c>
      <c r="D690" s="364">
        <v>0</v>
      </c>
      <c r="E690" s="364">
        <v>18555</v>
      </c>
      <c r="F690" s="364">
        <v>147296</v>
      </c>
      <c r="G690" s="364">
        <v>246464</v>
      </c>
      <c r="H690" s="364">
        <v>12702</v>
      </c>
      <c r="I690" s="364">
        <v>98633</v>
      </c>
      <c r="J690" s="365">
        <v>538220</v>
      </c>
      <c r="K690" s="366">
        <v>252285.4</v>
      </c>
      <c r="L690" s="366">
        <v>2.1333775160988311</v>
      </c>
      <c r="M690" s="364">
        <v>0</v>
      </c>
      <c r="N690" s="364">
        <v>0</v>
      </c>
      <c r="O690" s="360">
        <v>962209</v>
      </c>
      <c r="P690" s="367">
        <v>-0.44064127440088385</v>
      </c>
      <c r="Q690" s="368" t="s">
        <v>45</v>
      </c>
      <c r="R690" s="369" t="s">
        <v>254</v>
      </c>
      <c r="S690" s="42" t="s">
        <v>132</v>
      </c>
    </row>
    <row r="691" spans="1:19" s="388" customFormat="1" x14ac:dyDescent="0.25">
      <c r="A691" s="26" t="s">
        <v>262</v>
      </c>
      <c r="B691" s="25" t="s">
        <v>18</v>
      </c>
      <c r="C691" s="364">
        <v>6495</v>
      </c>
      <c r="D691" s="364">
        <v>0</v>
      </c>
      <c r="E691" s="364">
        <v>9209</v>
      </c>
      <c r="F691" s="364">
        <v>42863</v>
      </c>
      <c r="G691" s="364">
        <v>72820</v>
      </c>
      <c r="H691" s="364">
        <v>3960</v>
      </c>
      <c r="I691" s="364">
        <v>30341</v>
      </c>
      <c r="J691" s="365">
        <v>165688</v>
      </c>
      <c r="K691" s="366">
        <v>84137.4</v>
      </c>
      <c r="L691" s="366">
        <v>1.9692550518556553</v>
      </c>
      <c r="M691" s="364">
        <v>0</v>
      </c>
      <c r="N691" s="364">
        <v>0</v>
      </c>
      <c r="O691" s="360">
        <v>309577</v>
      </c>
      <c r="P691" s="367">
        <v>-0.46479228108031279</v>
      </c>
      <c r="Q691" s="368" t="s">
        <v>48</v>
      </c>
      <c r="R691" s="369" t="s">
        <v>254</v>
      </c>
      <c r="S691" s="42" t="s">
        <v>132</v>
      </c>
    </row>
    <row r="692" spans="1:19" s="388" customFormat="1" x14ac:dyDescent="0.25">
      <c r="A692" s="381"/>
      <c r="B692" s="371" t="s">
        <v>138</v>
      </c>
      <c r="C692" s="372">
        <v>26207</v>
      </c>
      <c r="D692" s="373">
        <v>0</v>
      </c>
      <c r="E692" s="373">
        <v>38269</v>
      </c>
      <c r="F692" s="373">
        <v>230541</v>
      </c>
      <c r="G692" s="373">
        <v>388038</v>
      </c>
      <c r="H692" s="373">
        <v>18910</v>
      </c>
      <c r="I692" s="373">
        <v>157465</v>
      </c>
      <c r="J692" s="378">
        <v>859430</v>
      </c>
      <c r="K692" s="379">
        <v>424293</v>
      </c>
      <c r="L692" s="379">
        <v>2.0255578102867595</v>
      </c>
      <c r="M692" s="373">
        <v>0</v>
      </c>
      <c r="N692" s="373">
        <v>0</v>
      </c>
      <c r="O692" s="360">
        <v>1561573</v>
      </c>
      <c r="P692" s="367">
        <v>-0.44963828139958872</v>
      </c>
      <c r="Q692" s="368"/>
    </row>
    <row r="693" spans="1:19" s="388" customFormat="1" ht="13.8" thickBot="1" x14ac:dyDescent="0.3">
      <c r="A693" s="26"/>
      <c r="B693" s="25"/>
      <c r="C693" s="363"/>
      <c r="D693" s="364"/>
      <c r="E693" s="364"/>
      <c r="F693" s="364"/>
      <c r="G693" s="364"/>
      <c r="H693" s="364"/>
      <c r="I693" s="364"/>
      <c r="J693" s="360"/>
      <c r="K693" s="413"/>
      <c r="L693" s="413"/>
      <c r="M693" s="364"/>
      <c r="N693" s="364"/>
      <c r="O693" s="360"/>
      <c r="P693" s="367"/>
      <c r="Q693" s="368"/>
    </row>
    <row r="694" spans="1:19" s="388" customFormat="1" x14ac:dyDescent="0.25">
      <c r="A694" s="401" t="s">
        <v>99</v>
      </c>
      <c r="B694" s="402"/>
      <c r="C694" s="403"/>
      <c r="D694" s="404"/>
      <c r="E694" s="404"/>
      <c r="F694" s="404"/>
      <c r="G694" s="404"/>
      <c r="H694" s="404"/>
      <c r="I694" s="404"/>
      <c r="J694" s="405"/>
      <c r="K694" s="406"/>
      <c r="L694" s="406"/>
      <c r="M694" s="404"/>
      <c r="N694" s="404"/>
      <c r="O694" s="405"/>
      <c r="P694" s="444"/>
      <c r="Q694" s="368"/>
    </row>
    <row r="695" spans="1:19" s="388" customFormat="1" x14ac:dyDescent="0.25">
      <c r="A695" s="25" t="s">
        <v>79</v>
      </c>
      <c r="B695" s="25" t="s">
        <v>265</v>
      </c>
      <c r="C695" s="363">
        <v>0</v>
      </c>
      <c r="D695" s="364">
        <v>0</v>
      </c>
      <c r="E695" s="364">
        <v>0</v>
      </c>
      <c r="F695" s="364">
        <v>0</v>
      </c>
      <c r="G695" s="364">
        <v>0</v>
      </c>
      <c r="H695" s="364">
        <v>0</v>
      </c>
      <c r="I695" s="364">
        <v>0</v>
      </c>
      <c r="J695" s="365">
        <v>1041</v>
      </c>
      <c r="K695" s="366">
        <v>22682.399999999998</v>
      </c>
      <c r="L695" s="366">
        <v>4.5894614326526299E-2</v>
      </c>
      <c r="M695" s="364">
        <v>0</v>
      </c>
      <c r="N695" s="364">
        <v>0</v>
      </c>
      <c r="O695" s="360">
        <v>1257</v>
      </c>
      <c r="P695" s="367">
        <v>-0.17183770883054894</v>
      </c>
      <c r="Q695" s="368" t="s">
        <v>149</v>
      </c>
      <c r="R695" s="369" t="s">
        <v>254</v>
      </c>
    </row>
    <row r="696" spans="1:19" s="388" customFormat="1" x14ac:dyDescent="0.25">
      <c r="A696" s="264"/>
      <c r="B696" s="396"/>
      <c r="C696" s="418"/>
      <c r="D696" s="419"/>
      <c r="E696" s="419"/>
      <c r="F696" s="419"/>
      <c r="G696" s="419"/>
      <c r="H696" s="419"/>
      <c r="I696" s="419"/>
      <c r="J696" s="439"/>
      <c r="K696" s="440"/>
      <c r="L696" s="440"/>
      <c r="M696" s="419"/>
      <c r="N696" s="419"/>
      <c r="O696" s="439"/>
      <c r="P696" s="367"/>
      <c r="Q696" s="368"/>
    </row>
    <row r="697" spans="1:19" s="388" customFormat="1" ht="13.8" thickBot="1" x14ac:dyDescent="0.3">
      <c r="A697" s="264"/>
      <c r="B697" s="396"/>
      <c r="C697" s="418"/>
      <c r="D697" s="419"/>
      <c r="E697" s="419"/>
      <c r="F697" s="419"/>
      <c r="G697" s="419"/>
      <c r="H697" s="419"/>
      <c r="I697" s="419"/>
      <c r="J697" s="439"/>
      <c r="K697" s="440"/>
      <c r="L697" s="440"/>
      <c r="M697" s="419"/>
      <c r="N697" s="419"/>
      <c r="O697" s="439"/>
      <c r="P697" s="367"/>
      <c r="Q697" s="368"/>
    </row>
    <row r="698" spans="1:19" s="388" customFormat="1" ht="12" customHeight="1" thickTop="1" x14ac:dyDescent="0.25">
      <c r="A698" s="425" t="s">
        <v>37</v>
      </c>
      <c r="B698" s="445"/>
      <c r="C698" s="446">
        <v>33597</v>
      </c>
      <c r="D698" s="447">
        <v>0</v>
      </c>
      <c r="E698" s="447">
        <v>38899</v>
      </c>
      <c r="F698" s="447">
        <v>450541.32353497169</v>
      </c>
      <c r="G698" s="447">
        <v>460988</v>
      </c>
      <c r="H698" s="447">
        <v>18925</v>
      </c>
      <c r="I698" s="447">
        <v>2146657</v>
      </c>
      <c r="J698" s="448">
        <v>3163864</v>
      </c>
      <c r="K698" s="448">
        <v>4259785.2000000011</v>
      </c>
      <c r="L698" s="553">
        <v>0.74272853006766615</v>
      </c>
      <c r="M698" s="447">
        <v>92557</v>
      </c>
      <c r="N698" s="447">
        <v>23713</v>
      </c>
      <c r="O698" s="448">
        <v>5289177</v>
      </c>
      <c r="P698" s="449">
        <v>-0.40182300573416241</v>
      </c>
      <c r="Q698" s="368"/>
    </row>
    <row r="699" spans="1:19" s="388" customFormat="1" ht="13.8" thickBot="1" x14ac:dyDescent="0.3">
      <c r="A699" s="422"/>
      <c r="B699" s="25"/>
      <c r="C699" s="450"/>
      <c r="D699" s="435"/>
      <c r="E699" s="435"/>
      <c r="F699" s="435"/>
      <c r="G699" s="435"/>
      <c r="H699" s="435"/>
      <c r="I699" s="435"/>
      <c r="J699" s="365"/>
      <c r="K699" s="366"/>
      <c r="L699" s="366"/>
      <c r="M699" s="364"/>
      <c r="N699" s="364"/>
      <c r="O699" s="365"/>
      <c r="P699" s="367"/>
      <c r="Q699" s="368"/>
    </row>
    <row r="700" spans="1:19" s="388" customFormat="1" x14ac:dyDescent="0.25">
      <c r="A700" s="401" t="s">
        <v>38</v>
      </c>
      <c r="B700" s="402"/>
      <c r="C700" s="403"/>
      <c r="D700" s="404"/>
      <c r="E700" s="404"/>
      <c r="F700" s="404"/>
      <c r="G700" s="404"/>
      <c r="H700" s="404"/>
      <c r="I700" s="404"/>
      <c r="J700" s="405"/>
      <c r="K700" s="406"/>
      <c r="L700" s="406"/>
      <c r="M700" s="404"/>
      <c r="N700" s="404"/>
      <c r="O700" s="405"/>
      <c r="P700" s="437"/>
      <c r="Q700" s="368"/>
    </row>
    <row r="701" spans="1:19" s="388" customFormat="1" x14ac:dyDescent="0.25">
      <c r="A701" s="26"/>
      <c r="B701" s="25"/>
      <c r="C701" s="363"/>
      <c r="D701" s="364"/>
      <c r="E701" s="364"/>
      <c r="F701" s="364"/>
      <c r="G701" s="364"/>
      <c r="H701" s="364"/>
      <c r="I701" s="364"/>
      <c r="J701" s="365"/>
      <c r="K701" s="366"/>
      <c r="L701" s="366"/>
      <c r="M701" s="364"/>
      <c r="N701" s="364"/>
      <c r="O701" s="360"/>
      <c r="P701" s="367"/>
      <c r="Q701" s="368"/>
    </row>
    <row r="702" spans="1:19" s="388" customFormat="1" x14ac:dyDescent="0.25">
      <c r="A702" s="26">
        <v>0</v>
      </c>
      <c r="B702" s="25" t="s">
        <v>14</v>
      </c>
      <c r="C702" s="363">
        <v>13</v>
      </c>
      <c r="D702" s="364">
        <v>0</v>
      </c>
      <c r="E702" s="364">
        <v>4</v>
      </c>
      <c r="F702" s="364">
        <v>4873</v>
      </c>
      <c r="G702" s="364">
        <v>1009</v>
      </c>
      <c r="H702" s="364">
        <v>0</v>
      </c>
      <c r="I702" s="364">
        <v>19707</v>
      </c>
      <c r="J702" s="365">
        <v>25606</v>
      </c>
      <c r="K702" s="366">
        <v>46993.299999999996</v>
      </c>
      <c r="L702" s="366">
        <v>0.5448861859030969</v>
      </c>
      <c r="M702" s="364">
        <v>1100</v>
      </c>
      <c r="N702" s="364">
        <v>345</v>
      </c>
      <c r="O702" s="360">
        <v>70007</v>
      </c>
      <c r="P702" s="367">
        <v>-0.63423657634236574</v>
      </c>
      <c r="Q702" s="368" t="s">
        <v>45</v>
      </c>
      <c r="R702" s="388" t="s">
        <v>255</v>
      </c>
    </row>
    <row r="703" spans="1:19" s="388" customFormat="1" x14ac:dyDescent="0.25">
      <c r="A703" s="26"/>
      <c r="B703" s="25"/>
      <c r="C703" s="363"/>
      <c r="D703" s="364"/>
      <c r="E703" s="364"/>
      <c r="F703" s="364"/>
      <c r="G703" s="364"/>
      <c r="H703" s="364"/>
      <c r="I703" s="364"/>
      <c r="J703" s="365"/>
      <c r="K703" s="366"/>
      <c r="L703" s="366"/>
      <c r="M703" s="364"/>
      <c r="N703" s="364"/>
      <c r="O703" s="378"/>
      <c r="P703" s="360"/>
      <c r="Q703" s="368"/>
    </row>
    <row r="704" spans="1:19" s="388" customFormat="1" x14ac:dyDescent="0.25">
      <c r="A704" s="26" t="s">
        <v>284</v>
      </c>
      <c r="B704" s="371" t="s">
        <v>14</v>
      </c>
      <c r="C704" s="372">
        <v>1</v>
      </c>
      <c r="D704" s="373">
        <v>0</v>
      </c>
      <c r="E704" s="373">
        <v>2</v>
      </c>
      <c r="F704" s="373">
        <v>1044</v>
      </c>
      <c r="G704" s="373">
        <v>314</v>
      </c>
      <c r="H704" s="373">
        <v>0</v>
      </c>
      <c r="I704" s="373">
        <v>12810</v>
      </c>
      <c r="J704" s="378">
        <v>14171</v>
      </c>
      <c r="K704" s="379">
        <v>22800.400000000001</v>
      </c>
      <c r="L704" s="379">
        <v>0.6215241837862493</v>
      </c>
      <c r="M704" s="373">
        <v>488</v>
      </c>
      <c r="N704" s="373">
        <v>181</v>
      </c>
      <c r="O704" s="360" t="s">
        <v>72</v>
      </c>
      <c r="P704" s="367" t="s">
        <v>72</v>
      </c>
      <c r="Q704" s="368" t="s">
        <v>45</v>
      </c>
      <c r="R704" s="388" t="s">
        <v>255</v>
      </c>
    </row>
    <row r="705" spans="1:18" s="388" customFormat="1" x14ac:dyDescent="0.25">
      <c r="A705" s="26"/>
      <c r="B705" s="25"/>
      <c r="C705" s="363"/>
      <c r="D705" s="364"/>
      <c r="E705" s="364"/>
      <c r="F705" s="364"/>
      <c r="G705" s="364"/>
      <c r="H705" s="364"/>
      <c r="I705" s="364"/>
      <c r="J705" s="365"/>
      <c r="K705" s="366"/>
      <c r="L705" s="366"/>
      <c r="M705" s="364"/>
      <c r="N705" s="364"/>
      <c r="O705" s="360"/>
      <c r="P705" s="367"/>
      <c r="Q705" s="368"/>
    </row>
    <row r="706" spans="1:18" s="388" customFormat="1" x14ac:dyDescent="0.25">
      <c r="A706" s="26">
        <v>1</v>
      </c>
      <c r="B706" s="25" t="s">
        <v>14</v>
      </c>
      <c r="C706" s="363">
        <v>0</v>
      </c>
      <c r="D706" s="364">
        <v>0</v>
      </c>
      <c r="E706" s="364">
        <v>5</v>
      </c>
      <c r="F706" s="364">
        <v>631</v>
      </c>
      <c r="G706" s="364">
        <v>185</v>
      </c>
      <c r="H706" s="364">
        <v>0</v>
      </c>
      <c r="I706" s="364">
        <v>7269</v>
      </c>
      <c r="J706" s="365">
        <v>8090</v>
      </c>
      <c r="K706" s="366">
        <v>29485.9</v>
      </c>
      <c r="L706" s="366">
        <v>0.27436842694304736</v>
      </c>
      <c r="M706" s="364">
        <v>394</v>
      </c>
      <c r="N706" s="364">
        <v>55</v>
      </c>
      <c r="O706" s="360">
        <v>13442</v>
      </c>
      <c r="P706" s="367">
        <v>-0.39815503645290884</v>
      </c>
      <c r="Q706" s="368" t="s">
        <v>45</v>
      </c>
      <c r="R706" s="388" t="s">
        <v>255</v>
      </c>
    </row>
    <row r="707" spans="1:18" s="388" customFormat="1" x14ac:dyDescent="0.25">
      <c r="A707" s="26">
        <v>1</v>
      </c>
      <c r="B707" s="25" t="s">
        <v>18</v>
      </c>
      <c r="C707" s="363">
        <v>0</v>
      </c>
      <c r="D707" s="364">
        <v>0</v>
      </c>
      <c r="E707" s="364">
        <v>0</v>
      </c>
      <c r="F707" s="364">
        <v>77</v>
      </c>
      <c r="G707" s="364">
        <v>17</v>
      </c>
      <c r="H707" s="364">
        <v>0</v>
      </c>
      <c r="I707" s="364">
        <v>862</v>
      </c>
      <c r="J707" s="365">
        <v>956</v>
      </c>
      <c r="K707" s="366">
        <v>1510.8000000000002</v>
      </c>
      <c r="L707" s="366">
        <v>0.63277733651045798</v>
      </c>
      <c r="M707" s="364">
        <v>85</v>
      </c>
      <c r="N707" s="364">
        <v>7</v>
      </c>
      <c r="O707" s="378">
        <v>639</v>
      </c>
      <c r="P707" s="367">
        <v>0.49608763693270741</v>
      </c>
      <c r="Q707" s="368" t="s">
        <v>48</v>
      </c>
      <c r="R707" s="388" t="s">
        <v>255</v>
      </c>
    </row>
    <row r="708" spans="1:18" s="388" customFormat="1" x14ac:dyDescent="0.25">
      <c r="A708" s="26"/>
      <c r="B708" s="371" t="s">
        <v>16</v>
      </c>
      <c r="C708" s="372">
        <v>0</v>
      </c>
      <c r="D708" s="373">
        <v>0</v>
      </c>
      <c r="E708" s="373">
        <v>5</v>
      </c>
      <c r="F708" s="373">
        <v>708</v>
      </c>
      <c r="G708" s="373">
        <v>202</v>
      </c>
      <c r="H708" s="373">
        <v>0</v>
      </c>
      <c r="I708" s="373">
        <v>8131</v>
      </c>
      <c r="J708" s="378">
        <v>9046</v>
      </c>
      <c r="K708" s="379">
        <v>30996.7</v>
      </c>
      <c r="L708" s="379">
        <v>0.29183751818741993</v>
      </c>
      <c r="M708" s="373">
        <v>479</v>
      </c>
      <c r="N708" s="373">
        <v>62</v>
      </c>
      <c r="O708" s="360">
        <v>14081</v>
      </c>
      <c r="P708" s="367">
        <v>-0.35757403593494785</v>
      </c>
      <c r="Q708" s="368"/>
    </row>
    <row r="709" spans="1:18" s="388" customFormat="1" x14ac:dyDescent="0.25">
      <c r="A709" s="26"/>
      <c r="B709" s="25"/>
      <c r="C709" s="363"/>
      <c r="D709" s="364"/>
      <c r="E709" s="364"/>
      <c r="F709" s="364"/>
      <c r="G709" s="364"/>
      <c r="H709" s="364"/>
      <c r="I709" s="364"/>
      <c r="J709" s="365"/>
      <c r="K709" s="366"/>
      <c r="L709" s="366"/>
      <c r="M709" s="364"/>
      <c r="N709" s="364"/>
      <c r="O709" s="360"/>
      <c r="P709" s="367"/>
      <c r="Q709" s="368"/>
    </row>
    <row r="710" spans="1:18" s="388" customFormat="1" x14ac:dyDescent="0.25">
      <c r="A710" s="26">
        <v>3</v>
      </c>
      <c r="B710" s="25" t="s">
        <v>14</v>
      </c>
      <c r="C710" s="363">
        <v>21</v>
      </c>
      <c r="D710" s="364">
        <v>0</v>
      </c>
      <c r="E710" s="364">
        <v>21</v>
      </c>
      <c r="F710" s="364">
        <v>9508</v>
      </c>
      <c r="G710" s="364">
        <v>1953</v>
      </c>
      <c r="H710" s="364">
        <v>0</v>
      </c>
      <c r="I710" s="364">
        <v>50542</v>
      </c>
      <c r="J710" s="365">
        <v>62045</v>
      </c>
      <c r="K710" s="366">
        <v>71054.200000000012</v>
      </c>
      <c r="L710" s="366">
        <v>0.87320665069763626</v>
      </c>
      <c r="M710" s="364">
        <v>1883</v>
      </c>
      <c r="N710" s="364">
        <v>645</v>
      </c>
      <c r="O710" s="360">
        <v>103209</v>
      </c>
      <c r="P710" s="367">
        <v>-0.39884118633064947</v>
      </c>
      <c r="Q710" s="368" t="s">
        <v>45</v>
      </c>
      <c r="R710" s="388" t="s">
        <v>255</v>
      </c>
    </row>
    <row r="711" spans="1:18" s="388" customFormat="1" x14ac:dyDescent="0.25">
      <c r="A711" s="26">
        <v>3</v>
      </c>
      <c r="B711" s="25" t="s">
        <v>28</v>
      </c>
      <c r="C711" s="363">
        <v>0</v>
      </c>
      <c r="D711" s="364">
        <v>0</v>
      </c>
      <c r="E711" s="364">
        <v>1</v>
      </c>
      <c r="F711" s="364">
        <v>178</v>
      </c>
      <c r="G711" s="364">
        <v>40</v>
      </c>
      <c r="H711" s="364">
        <v>0</v>
      </c>
      <c r="I711" s="364">
        <v>1297</v>
      </c>
      <c r="J711" s="365">
        <v>1516</v>
      </c>
      <c r="K711" s="366">
        <v>2152.6</v>
      </c>
      <c r="L711" s="366">
        <v>0.70426461023878106</v>
      </c>
      <c r="M711" s="364">
        <v>83</v>
      </c>
      <c r="N711" s="364">
        <v>13</v>
      </c>
      <c r="O711" s="360">
        <v>2514</v>
      </c>
      <c r="P711" s="367">
        <v>-0.39697692919649963</v>
      </c>
      <c r="Q711" s="368" t="s">
        <v>57</v>
      </c>
      <c r="R711" s="388" t="s">
        <v>255</v>
      </c>
    </row>
    <row r="712" spans="1:18" s="388" customFormat="1" x14ac:dyDescent="0.25">
      <c r="A712" s="26"/>
      <c r="B712" s="25" t="s">
        <v>16</v>
      </c>
      <c r="C712" s="363">
        <v>21</v>
      </c>
      <c r="D712" s="364">
        <v>0</v>
      </c>
      <c r="E712" s="364">
        <v>22</v>
      </c>
      <c r="F712" s="364">
        <v>9686</v>
      </c>
      <c r="G712" s="364">
        <v>1993</v>
      </c>
      <c r="H712" s="364">
        <v>0</v>
      </c>
      <c r="I712" s="364">
        <v>51839</v>
      </c>
      <c r="J712" s="365">
        <v>63561</v>
      </c>
      <c r="K712" s="366">
        <v>73206.800000000017</v>
      </c>
      <c r="L712" s="366">
        <v>0.86823901604768938</v>
      </c>
      <c r="M712" s="364">
        <v>1966</v>
      </c>
      <c r="N712" s="364">
        <v>658</v>
      </c>
      <c r="O712" s="360">
        <v>105723</v>
      </c>
      <c r="P712" s="367">
        <v>-0.39879685593484859</v>
      </c>
      <c r="Q712" s="368"/>
    </row>
    <row r="713" spans="1:18" s="388" customFormat="1" x14ac:dyDescent="0.25">
      <c r="A713" s="26"/>
      <c r="B713" s="25"/>
      <c r="C713" s="363"/>
      <c r="D713" s="364"/>
      <c r="E713" s="364"/>
      <c r="F713" s="364"/>
      <c r="G713" s="364"/>
      <c r="H713" s="364"/>
      <c r="I713" s="364"/>
      <c r="J713" s="365"/>
      <c r="K713" s="366"/>
      <c r="L713" s="366"/>
      <c r="M713" s="364"/>
      <c r="N713" s="364"/>
      <c r="O713" s="360"/>
      <c r="P713" s="367"/>
      <c r="Q713" s="368"/>
    </row>
    <row r="714" spans="1:18" s="388" customFormat="1" x14ac:dyDescent="0.25">
      <c r="A714" s="26">
        <v>7</v>
      </c>
      <c r="B714" s="25" t="s">
        <v>14</v>
      </c>
      <c r="C714" s="363">
        <v>64</v>
      </c>
      <c r="D714" s="364">
        <v>0</v>
      </c>
      <c r="E714" s="364">
        <v>15</v>
      </c>
      <c r="F714" s="364">
        <v>7670</v>
      </c>
      <c r="G714" s="364">
        <v>1921</v>
      </c>
      <c r="H714" s="364">
        <v>0</v>
      </c>
      <c r="I714" s="364">
        <v>53052</v>
      </c>
      <c r="J714" s="365">
        <v>62722</v>
      </c>
      <c r="K714" s="366">
        <v>116249.60000000001</v>
      </c>
      <c r="L714" s="366">
        <v>0.53954594252367316</v>
      </c>
      <c r="M714" s="364">
        <v>2625</v>
      </c>
      <c r="N714" s="364">
        <v>766</v>
      </c>
      <c r="O714" s="360">
        <v>82797</v>
      </c>
      <c r="P714" s="367">
        <v>-0.2424604756210974</v>
      </c>
      <c r="Q714" s="368" t="s">
        <v>45</v>
      </c>
      <c r="R714" s="388" t="s">
        <v>255</v>
      </c>
    </row>
    <row r="715" spans="1:18" s="388" customFormat="1" x14ac:dyDescent="0.25">
      <c r="A715" s="26"/>
      <c r="B715" s="25"/>
      <c r="C715" s="363"/>
      <c r="D715" s="364"/>
      <c r="E715" s="364"/>
      <c r="F715" s="364"/>
      <c r="G715" s="364"/>
      <c r="H715" s="364"/>
      <c r="I715" s="364"/>
      <c r="J715" s="365"/>
      <c r="K715" s="366"/>
      <c r="L715" s="366"/>
      <c r="M715" s="364"/>
      <c r="N715" s="364"/>
      <c r="O715" s="360"/>
      <c r="P715" s="367"/>
      <c r="Q715" s="368"/>
    </row>
    <row r="716" spans="1:18" s="388" customFormat="1" x14ac:dyDescent="0.25">
      <c r="A716" s="26">
        <v>8</v>
      </c>
      <c r="B716" s="25" t="s">
        <v>14</v>
      </c>
      <c r="C716" s="363">
        <v>11</v>
      </c>
      <c r="D716" s="364">
        <v>0</v>
      </c>
      <c r="E716" s="364">
        <v>3</v>
      </c>
      <c r="F716" s="364">
        <v>3367</v>
      </c>
      <c r="G716" s="364">
        <v>848</v>
      </c>
      <c r="H716" s="364">
        <v>1</v>
      </c>
      <c r="I716" s="364">
        <v>29712</v>
      </c>
      <c r="J716" s="365">
        <v>33942</v>
      </c>
      <c r="K716" s="366">
        <v>70239.5</v>
      </c>
      <c r="L716" s="366">
        <v>0.48323236925092006</v>
      </c>
      <c r="M716" s="364">
        <v>1656</v>
      </c>
      <c r="N716" s="364">
        <v>566</v>
      </c>
      <c r="O716" s="360">
        <v>46228</v>
      </c>
      <c r="P716" s="367">
        <v>-0.26576966340745867</v>
      </c>
      <c r="Q716" s="368" t="s">
        <v>45</v>
      </c>
      <c r="R716" s="388" t="s">
        <v>255</v>
      </c>
    </row>
    <row r="717" spans="1:18" s="388" customFormat="1" x14ac:dyDescent="0.25">
      <c r="A717" s="26"/>
      <c r="B717" s="25"/>
      <c r="C717" s="363"/>
      <c r="D717" s="364"/>
      <c r="E717" s="364"/>
      <c r="F717" s="364"/>
      <c r="G717" s="364"/>
      <c r="H717" s="364"/>
      <c r="I717" s="364"/>
      <c r="J717" s="365"/>
      <c r="K717" s="366"/>
      <c r="L717" s="366"/>
      <c r="M717" s="364"/>
      <c r="N717" s="364"/>
      <c r="O717" s="360"/>
      <c r="P717" s="367"/>
      <c r="Q717" s="368"/>
    </row>
    <row r="718" spans="1:18" s="388" customFormat="1" x14ac:dyDescent="0.25">
      <c r="A718" s="26">
        <v>10</v>
      </c>
      <c r="B718" s="25" t="s">
        <v>14</v>
      </c>
      <c r="C718" s="363">
        <v>2</v>
      </c>
      <c r="D718" s="364">
        <v>0</v>
      </c>
      <c r="E718" s="364">
        <v>2</v>
      </c>
      <c r="F718" s="364">
        <v>846</v>
      </c>
      <c r="G718" s="364">
        <v>266</v>
      </c>
      <c r="H718" s="364">
        <v>0</v>
      </c>
      <c r="I718" s="364">
        <v>9919</v>
      </c>
      <c r="J718" s="365">
        <v>11035</v>
      </c>
      <c r="K718" s="366">
        <v>17584.8</v>
      </c>
      <c r="L718" s="366">
        <v>0.62753059460443117</v>
      </c>
      <c r="M718" s="364">
        <v>317</v>
      </c>
      <c r="N718" s="364">
        <v>152</v>
      </c>
      <c r="O718" s="360">
        <v>11862</v>
      </c>
      <c r="P718" s="367">
        <v>-6.9718428595515136E-2</v>
      </c>
      <c r="Q718" s="368" t="s">
        <v>45</v>
      </c>
      <c r="R718" s="388" t="s">
        <v>255</v>
      </c>
    </row>
    <row r="719" spans="1:18" s="388" customFormat="1" x14ac:dyDescent="0.25">
      <c r="A719" s="26"/>
      <c r="B719" s="25"/>
      <c r="C719" s="363"/>
      <c r="D719" s="364"/>
      <c r="E719" s="364"/>
      <c r="F719" s="364"/>
      <c r="G719" s="364"/>
      <c r="H719" s="364"/>
      <c r="I719" s="364"/>
      <c r="J719" s="365"/>
      <c r="K719" s="366"/>
      <c r="L719" s="366"/>
      <c r="M719" s="364"/>
      <c r="N719" s="364"/>
      <c r="O719" s="360"/>
      <c r="P719" s="367"/>
      <c r="Q719" s="368"/>
    </row>
    <row r="720" spans="1:18" s="388" customFormat="1" x14ac:dyDescent="0.25">
      <c r="A720" s="26">
        <v>12</v>
      </c>
      <c r="B720" s="25" t="s">
        <v>14</v>
      </c>
      <c r="C720" s="363">
        <v>24</v>
      </c>
      <c r="D720" s="364">
        <v>0</v>
      </c>
      <c r="E720" s="364">
        <v>10</v>
      </c>
      <c r="F720" s="364">
        <v>2626</v>
      </c>
      <c r="G720" s="364">
        <v>552</v>
      </c>
      <c r="H720" s="364">
        <v>0</v>
      </c>
      <c r="I720" s="364">
        <v>14514</v>
      </c>
      <c r="J720" s="365">
        <v>17726</v>
      </c>
      <c r="K720" s="366">
        <v>47072.800000000003</v>
      </c>
      <c r="L720" s="366">
        <v>0.37656565999898028</v>
      </c>
      <c r="M720" s="364">
        <v>726</v>
      </c>
      <c r="N720" s="364">
        <v>86</v>
      </c>
      <c r="O720" s="360">
        <v>25593</v>
      </c>
      <c r="P720" s="367">
        <v>-0.30738873910834996</v>
      </c>
      <c r="Q720" s="368" t="s">
        <v>45</v>
      </c>
      <c r="R720" s="388" t="s">
        <v>255</v>
      </c>
    </row>
    <row r="721" spans="1:18" s="388" customFormat="1" x14ac:dyDescent="0.25">
      <c r="A721" s="26"/>
      <c r="B721" s="25"/>
      <c r="C721" s="363"/>
      <c r="D721" s="364"/>
      <c r="E721" s="364"/>
      <c r="F721" s="364"/>
      <c r="G721" s="364"/>
      <c r="H721" s="364"/>
      <c r="I721" s="364"/>
      <c r="J721" s="365"/>
      <c r="K721" s="366"/>
      <c r="L721" s="366"/>
      <c r="M721" s="364"/>
      <c r="N721" s="364"/>
      <c r="O721" s="360"/>
      <c r="P721" s="367"/>
      <c r="Q721" s="368"/>
    </row>
    <row r="722" spans="1:18" s="388" customFormat="1" x14ac:dyDescent="0.25">
      <c r="A722" s="26">
        <v>13</v>
      </c>
      <c r="B722" s="25" t="s">
        <v>14</v>
      </c>
      <c r="C722" s="363">
        <v>56</v>
      </c>
      <c r="D722" s="364">
        <v>0</v>
      </c>
      <c r="E722" s="364">
        <v>6</v>
      </c>
      <c r="F722" s="364">
        <v>5276</v>
      </c>
      <c r="G722" s="364">
        <v>1035</v>
      </c>
      <c r="H722" s="364">
        <v>0</v>
      </c>
      <c r="I722" s="364">
        <v>13925</v>
      </c>
      <c r="J722" s="365">
        <v>20298</v>
      </c>
      <c r="K722" s="366">
        <v>52224.2</v>
      </c>
      <c r="L722" s="366">
        <v>0.38867038652578689</v>
      </c>
      <c r="M722" s="364">
        <v>704</v>
      </c>
      <c r="N722" s="364">
        <v>166</v>
      </c>
      <c r="O722" s="360">
        <v>30753</v>
      </c>
      <c r="P722" s="367">
        <v>-0.33996683250414594</v>
      </c>
      <c r="Q722" s="368" t="s">
        <v>45</v>
      </c>
      <c r="R722" s="388" t="s">
        <v>255</v>
      </c>
    </row>
    <row r="723" spans="1:18" s="388" customFormat="1" x14ac:dyDescent="0.25">
      <c r="A723" s="26"/>
      <c r="B723" s="25"/>
      <c r="C723" s="363"/>
      <c r="D723" s="364"/>
      <c r="E723" s="364"/>
      <c r="F723" s="364"/>
      <c r="G723" s="364"/>
      <c r="H723" s="364"/>
      <c r="I723" s="364"/>
      <c r="J723" s="365"/>
      <c r="K723" s="366"/>
      <c r="L723" s="366"/>
      <c r="M723" s="364"/>
      <c r="N723" s="364"/>
      <c r="O723" s="360"/>
      <c r="P723" s="367"/>
      <c r="Q723" s="368"/>
    </row>
    <row r="724" spans="1:18" s="388" customFormat="1" x14ac:dyDescent="0.25">
      <c r="A724" s="26">
        <v>15</v>
      </c>
      <c r="B724" s="25" t="s">
        <v>14</v>
      </c>
      <c r="C724" s="363">
        <v>52</v>
      </c>
      <c r="D724" s="364">
        <v>0</v>
      </c>
      <c r="E724" s="364">
        <v>3</v>
      </c>
      <c r="F724" s="364">
        <v>1669</v>
      </c>
      <c r="G724" s="364">
        <v>726</v>
      </c>
      <c r="H724" s="364">
        <v>0</v>
      </c>
      <c r="I724" s="364">
        <v>17521</v>
      </c>
      <c r="J724" s="365">
        <v>19971</v>
      </c>
      <c r="K724" s="366">
        <v>27757.599999999999</v>
      </c>
      <c r="L724" s="366">
        <v>0.71947862927630635</v>
      </c>
      <c r="M724" s="364">
        <v>819</v>
      </c>
      <c r="N724" s="364">
        <v>425</v>
      </c>
      <c r="O724" s="360">
        <v>23530</v>
      </c>
      <c r="P724" s="367">
        <v>-0.15125371865703352</v>
      </c>
      <c r="Q724" s="368" t="s">
        <v>45</v>
      </c>
      <c r="R724" s="388" t="s">
        <v>255</v>
      </c>
    </row>
    <row r="725" spans="1:18" s="388" customFormat="1" x14ac:dyDescent="0.25">
      <c r="A725" s="26"/>
      <c r="B725" s="25"/>
      <c r="C725" s="363"/>
      <c r="D725" s="364"/>
      <c r="E725" s="364"/>
      <c r="F725" s="364"/>
      <c r="G725" s="364"/>
      <c r="H725" s="364"/>
      <c r="I725" s="364"/>
      <c r="J725" s="365"/>
      <c r="K725" s="366"/>
      <c r="L725" s="366"/>
      <c r="M725" s="364"/>
      <c r="N725" s="364"/>
      <c r="O725" s="360"/>
      <c r="P725" s="367"/>
      <c r="Q725" s="368"/>
    </row>
    <row r="726" spans="1:18" s="388" customFormat="1" x14ac:dyDescent="0.25">
      <c r="A726" s="26">
        <v>16</v>
      </c>
      <c r="B726" s="25" t="s">
        <v>14</v>
      </c>
      <c r="C726" s="363">
        <v>91</v>
      </c>
      <c r="D726" s="364">
        <v>0</v>
      </c>
      <c r="E726" s="364">
        <v>12</v>
      </c>
      <c r="F726" s="364">
        <v>9675</v>
      </c>
      <c r="G726" s="364">
        <v>2795</v>
      </c>
      <c r="H726" s="364">
        <v>1</v>
      </c>
      <c r="I726" s="364">
        <v>41258</v>
      </c>
      <c r="J726" s="365">
        <v>53832</v>
      </c>
      <c r="K726" s="366">
        <v>99314.200000000012</v>
      </c>
      <c r="L726" s="366">
        <v>0.54203729174679949</v>
      </c>
      <c r="M726" s="364">
        <v>2227</v>
      </c>
      <c r="N726" s="364">
        <v>738</v>
      </c>
      <c r="O726" s="378">
        <v>76625</v>
      </c>
      <c r="P726" s="367">
        <v>-0.29746166394779772</v>
      </c>
      <c r="Q726" s="368" t="s">
        <v>45</v>
      </c>
      <c r="R726" s="388" t="s">
        <v>255</v>
      </c>
    </row>
    <row r="727" spans="1:18" s="351" customFormat="1" x14ac:dyDescent="0.25">
      <c r="A727" s="381"/>
      <c r="B727" s="371"/>
      <c r="C727" s="372"/>
      <c r="D727" s="373"/>
      <c r="E727" s="373"/>
      <c r="F727" s="373"/>
      <c r="G727" s="373"/>
      <c r="H727" s="373"/>
      <c r="I727" s="373"/>
      <c r="J727" s="378"/>
      <c r="K727" s="379"/>
      <c r="L727" s="379"/>
      <c r="M727" s="373"/>
      <c r="N727" s="373"/>
      <c r="O727" s="360"/>
      <c r="P727" s="367"/>
      <c r="Q727" s="368"/>
    </row>
    <row r="728" spans="1:18" s="351" customFormat="1" x14ac:dyDescent="0.25">
      <c r="A728" s="26">
        <v>17</v>
      </c>
      <c r="B728" s="25" t="s">
        <v>14</v>
      </c>
      <c r="C728" s="363">
        <v>89</v>
      </c>
      <c r="D728" s="364">
        <v>0</v>
      </c>
      <c r="E728" s="364">
        <v>17</v>
      </c>
      <c r="F728" s="364">
        <v>7152</v>
      </c>
      <c r="G728" s="364">
        <v>2582</v>
      </c>
      <c r="H728" s="364">
        <v>0</v>
      </c>
      <c r="I728" s="364">
        <v>58396</v>
      </c>
      <c r="J728" s="365">
        <v>68236</v>
      </c>
      <c r="K728" s="366">
        <v>77567</v>
      </c>
      <c r="L728" s="366">
        <v>0.87970399783413045</v>
      </c>
      <c r="M728" s="364">
        <v>2811</v>
      </c>
      <c r="N728" s="364">
        <v>626</v>
      </c>
      <c r="O728" s="360">
        <v>127613</v>
      </c>
      <c r="P728" s="367">
        <v>-0.46528958648413565</v>
      </c>
      <c r="Q728" s="368" t="s">
        <v>45</v>
      </c>
      <c r="R728" s="351" t="s">
        <v>255</v>
      </c>
    </row>
    <row r="729" spans="1:18" s="351" customFormat="1" x14ac:dyDescent="0.25">
      <c r="A729" s="26">
        <v>17</v>
      </c>
      <c r="B729" s="25" t="s">
        <v>15</v>
      </c>
      <c r="C729" s="363">
        <v>3</v>
      </c>
      <c r="D729" s="364">
        <v>0</v>
      </c>
      <c r="E729" s="364">
        <v>0</v>
      </c>
      <c r="F729" s="364">
        <v>400</v>
      </c>
      <c r="G729" s="364">
        <v>161</v>
      </c>
      <c r="H729" s="364">
        <v>0</v>
      </c>
      <c r="I729" s="364">
        <v>3872</v>
      </c>
      <c r="J729" s="365">
        <v>4436</v>
      </c>
      <c r="K729" s="366">
        <v>9786.6</v>
      </c>
      <c r="L729" s="366">
        <v>0.45327284245805488</v>
      </c>
      <c r="M729" s="364">
        <v>232</v>
      </c>
      <c r="N729" s="364">
        <v>33</v>
      </c>
      <c r="O729" s="360">
        <v>6808</v>
      </c>
      <c r="P729" s="367">
        <v>-0.3484136310223267</v>
      </c>
      <c r="Q729" s="368" t="s">
        <v>46</v>
      </c>
      <c r="R729" s="388" t="s">
        <v>255</v>
      </c>
    </row>
    <row r="730" spans="1:18" s="351" customFormat="1" x14ac:dyDescent="0.25">
      <c r="A730" s="26">
        <v>17</v>
      </c>
      <c r="B730" s="25" t="s">
        <v>28</v>
      </c>
      <c r="C730" s="363">
        <v>6</v>
      </c>
      <c r="D730" s="364">
        <v>0</v>
      </c>
      <c r="E730" s="364">
        <v>1</v>
      </c>
      <c r="F730" s="364">
        <v>353</v>
      </c>
      <c r="G730" s="364">
        <v>110</v>
      </c>
      <c r="H730" s="364">
        <v>0</v>
      </c>
      <c r="I730" s="364">
        <v>3269</v>
      </c>
      <c r="J730" s="365">
        <v>3739</v>
      </c>
      <c r="K730" s="366">
        <v>4232.3999999999996</v>
      </c>
      <c r="L730" s="366">
        <v>0.88342311690766473</v>
      </c>
      <c r="M730" s="364">
        <v>196</v>
      </c>
      <c r="N730" s="364">
        <v>19</v>
      </c>
      <c r="O730" s="360">
        <v>3120</v>
      </c>
      <c r="P730" s="367">
        <v>0.19839743589743586</v>
      </c>
      <c r="Q730" s="368" t="s">
        <v>57</v>
      </c>
      <c r="R730" s="351" t="s">
        <v>255</v>
      </c>
    </row>
    <row r="731" spans="1:18" s="351" customFormat="1" x14ac:dyDescent="0.25">
      <c r="A731" s="26"/>
      <c r="B731" s="25" t="s">
        <v>16</v>
      </c>
      <c r="C731" s="363">
        <v>98</v>
      </c>
      <c r="D731" s="364">
        <v>0</v>
      </c>
      <c r="E731" s="364">
        <v>18</v>
      </c>
      <c r="F731" s="364">
        <v>7905</v>
      </c>
      <c r="G731" s="364">
        <v>2853</v>
      </c>
      <c r="H731" s="364">
        <v>0</v>
      </c>
      <c r="I731" s="364">
        <v>65537</v>
      </c>
      <c r="J731" s="365">
        <v>76411</v>
      </c>
      <c r="K731" s="366">
        <v>91586</v>
      </c>
      <c r="L731" s="366">
        <v>0.8343087371432315</v>
      </c>
      <c r="M731" s="364">
        <v>3239</v>
      </c>
      <c r="N731" s="364">
        <v>678</v>
      </c>
      <c r="O731" s="360">
        <v>137541</v>
      </c>
      <c r="P731" s="367">
        <v>-0.44444929148399381</v>
      </c>
      <c r="Q731" s="368"/>
      <c r="R731" s="388"/>
    </row>
    <row r="732" spans="1:18" s="351" customFormat="1" x14ac:dyDescent="0.25">
      <c r="A732" s="26"/>
      <c r="B732" s="25"/>
      <c r="C732" s="363"/>
      <c r="D732" s="364"/>
      <c r="E732" s="364"/>
      <c r="F732" s="364"/>
      <c r="G732" s="364"/>
      <c r="H732" s="364"/>
      <c r="I732" s="364"/>
      <c r="J732" s="365"/>
      <c r="K732" s="366"/>
      <c r="L732" s="366"/>
      <c r="M732" s="364"/>
      <c r="N732" s="364"/>
      <c r="O732" s="360"/>
      <c r="P732" s="367"/>
      <c r="Q732" s="368"/>
    </row>
    <row r="733" spans="1:18" s="351" customFormat="1" x14ac:dyDescent="0.25">
      <c r="A733" s="26">
        <v>19</v>
      </c>
      <c r="B733" s="25" t="s">
        <v>14</v>
      </c>
      <c r="C733" s="363">
        <v>259</v>
      </c>
      <c r="D733" s="364">
        <v>0</v>
      </c>
      <c r="E733" s="364">
        <v>14</v>
      </c>
      <c r="F733" s="364">
        <v>13086</v>
      </c>
      <c r="G733" s="364">
        <v>3250</v>
      </c>
      <c r="H733" s="364">
        <v>1</v>
      </c>
      <c r="I733" s="364">
        <v>84426</v>
      </c>
      <c r="J733" s="365">
        <v>101036</v>
      </c>
      <c r="K733" s="366">
        <v>112600.20000000001</v>
      </c>
      <c r="L733" s="366">
        <v>0.89729858383910499</v>
      </c>
      <c r="M733" s="364">
        <v>4416</v>
      </c>
      <c r="N733" s="364">
        <v>934</v>
      </c>
      <c r="O733" s="360">
        <v>149072</v>
      </c>
      <c r="P733" s="367">
        <v>-0.32223355157239453</v>
      </c>
      <c r="Q733" s="368" t="s">
        <v>45</v>
      </c>
      <c r="R733" s="388" t="s">
        <v>255</v>
      </c>
    </row>
    <row r="734" spans="1:18" s="351" customFormat="1" x14ac:dyDescent="0.25">
      <c r="A734" s="26"/>
      <c r="B734" s="25"/>
      <c r="C734" s="363"/>
      <c r="D734" s="364"/>
      <c r="E734" s="364"/>
      <c r="F734" s="364"/>
      <c r="G734" s="364"/>
      <c r="H734" s="364"/>
      <c r="I734" s="364"/>
      <c r="J734" s="365"/>
      <c r="K734" s="366"/>
      <c r="L734" s="366"/>
      <c r="M734" s="364"/>
      <c r="N734" s="364"/>
      <c r="O734" s="360"/>
      <c r="P734" s="367"/>
      <c r="Q734" s="368"/>
    </row>
    <row r="735" spans="1:18" s="351" customFormat="1" x14ac:dyDescent="0.25">
      <c r="A735" s="26">
        <v>27</v>
      </c>
      <c r="B735" s="25" t="s">
        <v>14</v>
      </c>
      <c r="C735" s="363">
        <v>11</v>
      </c>
      <c r="D735" s="364">
        <v>0</v>
      </c>
      <c r="E735" s="364">
        <v>11</v>
      </c>
      <c r="F735" s="364">
        <v>10145</v>
      </c>
      <c r="G735" s="364">
        <v>5346</v>
      </c>
      <c r="H735" s="364">
        <v>0</v>
      </c>
      <c r="I735" s="364">
        <v>58249</v>
      </c>
      <c r="J735" s="365">
        <v>73762</v>
      </c>
      <c r="K735" s="366">
        <v>98748.799999999988</v>
      </c>
      <c r="L735" s="366">
        <v>0.74696603908098136</v>
      </c>
      <c r="M735" s="364">
        <v>2797</v>
      </c>
      <c r="N735" s="364">
        <v>782</v>
      </c>
      <c r="O735" s="360">
        <v>95653</v>
      </c>
      <c r="P735" s="367">
        <v>-0.22885847804041692</v>
      </c>
      <c r="Q735" s="368" t="s">
        <v>45</v>
      </c>
      <c r="R735" s="388" t="s">
        <v>255</v>
      </c>
    </row>
    <row r="736" spans="1:18" s="351" customFormat="1" x14ac:dyDescent="0.25">
      <c r="A736" s="26"/>
      <c r="B736" s="25"/>
      <c r="C736" s="363"/>
      <c r="D736" s="364"/>
      <c r="E736" s="364"/>
      <c r="F736" s="364"/>
      <c r="G736" s="364"/>
      <c r="H736" s="364"/>
      <c r="I736" s="364"/>
      <c r="J736" s="365"/>
      <c r="K736" s="366"/>
      <c r="L736" s="366"/>
      <c r="M736" s="364"/>
      <c r="N736" s="364"/>
      <c r="O736" s="360"/>
      <c r="P736" s="367"/>
      <c r="Q736" s="368"/>
      <c r="R736" s="388"/>
    </row>
    <row r="737" spans="1:18" s="351" customFormat="1" x14ac:dyDescent="0.25">
      <c r="A737" s="381">
        <v>28</v>
      </c>
      <c r="B737" s="371" t="s">
        <v>14</v>
      </c>
      <c r="C737" s="372">
        <v>2</v>
      </c>
      <c r="D737" s="373">
        <v>0</v>
      </c>
      <c r="E737" s="373">
        <v>1</v>
      </c>
      <c r="F737" s="373">
        <v>696</v>
      </c>
      <c r="G737" s="373">
        <v>453</v>
      </c>
      <c r="H737" s="373">
        <v>1</v>
      </c>
      <c r="I737" s="373">
        <v>4789</v>
      </c>
      <c r="J737" s="378">
        <v>5942</v>
      </c>
      <c r="K737" s="379">
        <v>28740</v>
      </c>
      <c r="L737" s="379">
        <v>0.20675017397355602</v>
      </c>
      <c r="M737" s="373">
        <v>274</v>
      </c>
      <c r="N737" s="373">
        <v>35</v>
      </c>
      <c r="O737" s="360">
        <v>6516</v>
      </c>
      <c r="P737" s="367">
        <v>-8.8090853284223503E-2</v>
      </c>
      <c r="Q737" s="368" t="s">
        <v>45</v>
      </c>
      <c r="R737" s="351" t="s">
        <v>255</v>
      </c>
    </row>
    <row r="738" spans="1:18" s="351" customFormat="1" x14ac:dyDescent="0.25">
      <c r="A738" s="26"/>
      <c r="B738" s="25"/>
      <c r="C738" s="363"/>
      <c r="D738" s="364"/>
      <c r="E738" s="364"/>
      <c r="F738" s="364"/>
      <c r="G738" s="364"/>
      <c r="H738" s="364"/>
      <c r="I738" s="364"/>
      <c r="J738" s="365"/>
      <c r="K738" s="366"/>
      <c r="L738" s="366"/>
      <c r="M738" s="364"/>
      <c r="N738" s="364"/>
      <c r="O738" s="360"/>
      <c r="P738" s="367"/>
      <c r="Q738" s="368"/>
    </row>
    <row r="739" spans="1:18" s="351" customFormat="1" x14ac:dyDescent="0.25">
      <c r="A739" s="26">
        <v>29</v>
      </c>
      <c r="B739" s="25" t="s">
        <v>14</v>
      </c>
      <c r="C739" s="363">
        <v>1579</v>
      </c>
      <c r="D739" s="364">
        <v>0</v>
      </c>
      <c r="E739" s="364">
        <v>15</v>
      </c>
      <c r="F739" s="364">
        <v>10442</v>
      </c>
      <c r="G739" s="364">
        <v>3215</v>
      </c>
      <c r="H739" s="364">
        <v>1</v>
      </c>
      <c r="I739" s="364">
        <v>47209</v>
      </c>
      <c r="J739" s="365">
        <v>62461</v>
      </c>
      <c r="K739" s="366">
        <v>77121</v>
      </c>
      <c r="L739" s="366">
        <v>0.80990910387572779</v>
      </c>
      <c r="M739" s="364">
        <v>2114</v>
      </c>
      <c r="N739" s="364">
        <v>594</v>
      </c>
      <c r="O739" s="360">
        <v>134475</v>
      </c>
      <c r="P739" s="367">
        <v>-0.53551961331102438</v>
      </c>
      <c r="Q739" s="368" t="s">
        <v>45</v>
      </c>
      <c r="R739" s="388" t="s">
        <v>255</v>
      </c>
    </row>
    <row r="740" spans="1:18" s="351" customFormat="1" x14ac:dyDescent="0.25">
      <c r="A740" s="26">
        <v>29</v>
      </c>
      <c r="B740" s="25" t="s">
        <v>15</v>
      </c>
      <c r="C740" s="363">
        <v>92</v>
      </c>
      <c r="D740" s="364">
        <v>0</v>
      </c>
      <c r="E740" s="364">
        <v>1</v>
      </c>
      <c r="F740" s="364">
        <v>664</v>
      </c>
      <c r="G740" s="364">
        <v>194</v>
      </c>
      <c r="H740" s="364">
        <v>1</v>
      </c>
      <c r="I740" s="364">
        <v>3064</v>
      </c>
      <c r="J740" s="365">
        <v>4016</v>
      </c>
      <c r="K740" s="366">
        <v>12993.2</v>
      </c>
      <c r="L740" s="366">
        <v>0.30908475202413571</v>
      </c>
      <c r="M740" s="364">
        <v>185</v>
      </c>
      <c r="N740" s="364">
        <v>23</v>
      </c>
      <c r="O740" s="360">
        <v>7154</v>
      </c>
      <c r="P740" s="367">
        <v>-0.43863572826390829</v>
      </c>
      <c r="Q740" s="368" t="s">
        <v>46</v>
      </c>
      <c r="R740" s="388" t="s">
        <v>255</v>
      </c>
    </row>
    <row r="741" spans="1:18" s="351" customFormat="1" x14ac:dyDescent="0.25">
      <c r="A741" s="381"/>
      <c r="B741" s="371" t="s">
        <v>138</v>
      </c>
      <c r="C741" s="372">
        <v>1671</v>
      </c>
      <c r="D741" s="373">
        <v>0</v>
      </c>
      <c r="E741" s="373">
        <v>16</v>
      </c>
      <c r="F741" s="373">
        <v>11106</v>
      </c>
      <c r="G741" s="373">
        <v>3409</v>
      </c>
      <c r="H741" s="373">
        <v>2</v>
      </c>
      <c r="I741" s="373">
        <v>50273</v>
      </c>
      <c r="J741" s="378">
        <v>66477</v>
      </c>
      <c r="K741" s="379">
        <v>90114.2</v>
      </c>
      <c r="L741" s="379">
        <v>0.73769727745460767</v>
      </c>
      <c r="M741" s="373">
        <v>2299</v>
      </c>
      <c r="N741" s="373">
        <v>617</v>
      </c>
      <c r="O741" s="378">
        <v>141629</v>
      </c>
      <c r="P741" s="367">
        <v>-0.53062578991590703</v>
      </c>
      <c r="Q741" s="368"/>
    </row>
    <row r="742" spans="1:18" s="351" customFormat="1" x14ac:dyDescent="0.25">
      <c r="A742" s="381"/>
      <c r="B742" s="371"/>
      <c r="C742" s="372"/>
      <c r="D742" s="373"/>
      <c r="E742" s="373"/>
      <c r="F742" s="373"/>
      <c r="G742" s="373"/>
      <c r="H742" s="373"/>
      <c r="I742" s="373"/>
      <c r="J742" s="378"/>
      <c r="K742" s="379"/>
      <c r="L742" s="379"/>
      <c r="M742" s="373"/>
      <c r="N742" s="373"/>
      <c r="O742" s="378"/>
      <c r="P742" s="367"/>
      <c r="Q742" s="368"/>
    </row>
    <row r="743" spans="1:18" s="351" customFormat="1" x14ac:dyDescent="0.25">
      <c r="A743" s="381">
        <v>30</v>
      </c>
      <c r="B743" s="371" t="s">
        <v>14</v>
      </c>
      <c r="C743" s="363">
        <v>0</v>
      </c>
      <c r="D743" s="364">
        <v>0</v>
      </c>
      <c r="E743" s="364">
        <v>0</v>
      </c>
      <c r="F743" s="364">
        <v>6</v>
      </c>
      <c r="G743" s="364">
        <v>0</v>
      </c>
      <c r="H743" s="364">
        <v>0</v>
      </c>
      <c r="I743" s="364">
        <v>2255</v>
      </c>
      <c r="J743" s="365">
        <v>2261</v>
      </c>
      <c r="K743" s="366">
        <v>11676.400000000001</v>
      </c>
      <c r="L743" s="366">
        <v>0.19363845020725565</v>
      </c>
      <c r="M743" s="364">
        <v>82</v>
      </c>
      <c r="N743" s="364">
        <v>11</v>
      </c>
      <c r="O743" s="360">
        <v>3118</v>
      </c>
      <c r="P743" s="367">
        <v>-0.27485567671584354</v>
      </c>
      <c r="Q743" s="368" t="s">
        <v>45</v>
      </c>
      <c r="R743" s="388" t="s">
        <v>255</v>
      </c>
    </row>
    <row r="744" spans="1:18" s="351" customFormat="1" x14ac:dyDescent="0.25">
      <c r="A744" s="381">
        <v>30</v>
      </c>
      <c r="B744" s="371" t="s">
        <v>18</v>
      </c>
      <c r="C744" s="363">
        <v>0</v>
      </c>
      <c r="D744" s="364">
        <v>0</v>
      </c>
      <c r="E744" s="364">
        <v>0</v>
      </c>
      <c r="F744" s="364">
        <v>2</v>
      </c>
      <c r="G744" s="364">
        <v>0</v>
      </c>
      <c r="H744" s="364">
        <v>0</v>
      </c>
      <c r="I744" s="364">
        <v>3806</v>
      </c>
      <c r="J744" s="365">
        <v>3808</v>
      </c>
      <c r="K744" s="366">
        <v>9871.6</v>
      </c>
      <c r="L744" s="366">
        <v>0.38575306941124032</v>
      </c>
      <c r="M744" s="364">
        <v>167</v>
      </c>
      <c r="N744" s="364">
        <v>14</v>
      </c>
      <c r="O744" s="360">
        <v>5170</v>
      </c>
      <c r="P744" s="367">
        <v>-0.26344294003868474</v>
      </c>
      <c r="Q744" s="368" t="s">
        <v>48</v>
      </c>
      <c r="R744" s="388" t="s">
        <v>255</v>
      </c>
    </row>
    <row r="745" spans="1:18" s="351" customFormat="1" x14ac:dyDescent="0.25">
      <c r="A745" s="381"/>
      <c r="B745" s="371" t="s">
        <v>16</v>
      </c>
      <c r="C745" s="372">
        <v>0</v>
      </c>
      <c r="D745" s="373">
        <v>0</v>
      </c>
      <c r="E745" s="373">
        <v>0</v>
      </c>
      <c r="F745" s="373">
        <v>8</v>
      </c>
      <c r="G745" s="373">
        <v>0</v>
      </c>
      <c r="H745" s="373">
        <v>0</v>
      </c>
      <c r="I745" s="373">
        <v>6061</v>
      </c>
      <c r="J745" s="378">
        <v>6069</v>
      </c>
      <c r="K745" s="379">
        <v>21548</v>
      </c>
      <c r="L745" s="379">
        <v>0.28165026916651198</v>
      </c>
      <c r="M745" s="373">
        <v>249</v>
      </c>
      <c r="N745" s="373">
        <v>25</v>
      </c>
      <c r="O745" s="378">
        <v>8288</v>
      </c>
      <c r="P745" s="367">
        <v>-0.26773648648648651</v>
      </c>
      <c r="Q745" s="368"/>
    </row>
    <row r="746" spans="1:18" s="351" customFormat="1" x14ac:dyDescent="0.25">
      <c r="A746" s="381"/>
      <c r="B746" s="371"/>
      <c r="C746" s="372"/>
      <c r="D746" s="373"/>
      <c r="E746" s="373"/>
      <c r="F746" s="373"/>
      <c r="G746" s="373"/>
      <c r="H746" s="373"/>
      <c r="I746" s="373"/>
      <c r="J746" s="378"/>
      <c r="K746" s="379"/>
      <c r="L746" s="379"/>
      <c r="M746" s="373"/>
      <c r="N746" s="373"/>
      <c r="O746" s="360"/>
      <c r="P746" s="367"/>
      <c r="Q746" s="368"/>
    </row>
    <row r="747" spans="1:18" s="388" customFormat="1" x14ac:dyDescent="0.25">
      <c r="A747" s="26">
        <v>32</v>
      </c>
      <c r="B747" s="25" t="s">
        <v>14</v>
      </c>
      <c r="C747" s="363">
        <v>67</v>
      </c>
      <c r="D747" s="364">
        <v>0</v>
      </c>
      <c r="E747" s="364">
        <v>10</v>
      </c>
      <c r="F747" s="364">
        <v>5691</v>
      </c>
      <c r="G747" s="364">
        <v>853</v>
      </c>
      <c r="H747" s="364">
        <v>0</v>
      </c>
      <c r="I747" s="364">
        <v>24361</v>
      </c>
      <c r="J747" s="365">
        <v>30982</v>
      </c>
      <c r="K747" s="366">
        <v>55557.600000000006</v>
      </c>
      <c r="L747" s="366">
        <v>0.55765547827839934</v>
      </c>
      <c r="M747" s="364">
        <v>1122</v>
      </c>
      <c r="N747" s="364">
        <v>383</v>
      </c>
      <c r="O747" s="360">
        <v>37438</v>
      </c>
      <c r="P747" s="367">
        <v>-0.17244510924728884</v>
      </c>
      <c r="Q747" s="368" t="s">
        <v>45</v>
      </c>
      <c r="R747" s="388" t="s">
        <v>255</v>
      </c>
    </row>
    <row r="748" spans="1:18" s="388" customFormat="1" x14ac:dyDescent="0.25">
      <c r="A748" s="26">
        <v>32</v>
      </c>
      <c r="B748" s="25" t="s">
        <v>18</v>
      </c>
      <c r="C748" s="363">
        <v>0</v>
      </c>
      <c r="D748" s="364">
        <v>0</v>
      </c>
      <c r="E748" s="364">
        <v>1</v>
      </c>
      <c r="F748" s="364">
        <v>359</v>
      </c>
      <c r="G748" s="364">
        <v>30</v>
      </c>
      <c r="H748" s="364">
        <v>1</v>
      </c>
      <c r="I748" s="364">
        <v>1378</v>
      </c>
      <c r="J748" s="365">
        <v>1769</v>
      </c>
      <c r="K748" s="366">
        <v>3192</v>
      </c>
      <c r="L748" s="366">
        <v>0.55419799498746869</v>
      </c>
      <c r="M748" s="364">
        <v>68</v>
      </c>
      <c r="N748" s="364">
        <v>11</v>
      </c>
      <c r="O748" s="360">
        <v>2060</v>
      </c>
      <c r="P748" s="367">
        <v>-0.14126213592233006</v>
      </c>
      <c r="Q748" s="368" t="s">
        <v>48</v>
      </c>
      <c r="R748" s="388" t="s">
        <v>255</v>
      </c>
    </row>
    <row r="749" spans="1:18" s="388" customFormat="1" x14ac:dyDescent="0.25">
      <c r="A749" s="26"/>
      <c r="B749" s="25" t="s">
        <v>16</v>
      </c>
      <c r="C749" s="363">
        <v>67</v>
      </c>
      <c r="D749" s="364">
        <v>0</v>
      </c>
      <c r="E749" s="364">
        <v>11</v>
      </c>
      <c r="F749" s="364">
        <v>6050</v>
      </c>
      <c r="G749" s="364">
        <v>883</v>
      </c>
      <c r="H749" s="364">
        <v>1</v>
      </c>
      <c r="I749" s="364">
        <v>25739</v>
      </c>
      <c r="J749" s="365">
        <v>32751</v>
      </c>
      <c r="K749" s="366">
        <v>58749.600000000006</v>
      </c>
      <c r="L749" s="366">
        <v>0.55746762531149141</v>
      </c>
      <c r="M749" s="364">
        <v>1190</v>
      </c>
      <c r="N749" s="364">
        <v>394</v>
      </c>
      <c r="O749" s="360">
        <v>39498</v>
      </c>
      <c r="P749" s="367">
        <v>-0.17081877563420933</v>
      </c>
      <c r="Q749" s="368"/>
    </row>
    <row r="750" spans="1:18" s="388" customFormat="1" x14ac:dyDescent="0.25">
      <c r="A750" s="26"/>
      <c r="B750" s="25"/>
      <c r="C750" s="363"/>
      <c r="D750" s="364"/>
      <c r="E750" s="364"/>
      <c r="F750" s="364"/>
      <c r="G750" s="364"/>
      <c r="H750" s="364"/>
      <c r="I750" s="364"/>
      <c r="J750" s="365"/>
      <c r="K750" s="366"/>
      <c r="L750" s="366"/>
      <c r="M750" s="364"/>
      <c r="N750" s="364"/>
      <c r="O750" s="360"/>
      <c r="P750" s="367"/>
      <c r="Q750" s="368"/>
    </row>
    <row r="751" spans="1:18" s="388" customFormat="1" x14ac:dyDescent="0.25">
      <c r="A751" s="26">
        <v>35</v>
      </c>
      <c r="B751" s="25" t="s">
        <v>14</v>
      </c>
      <c r="C751" s="363">
        <v>3059</v>
      </c>
      <c r="D751" s="364">
        <v>0</v>
      </c>
      <c r="E751" s="364">
        <v>204</v>
      </c>
      <c r="F751" s="364">
        <v>12868</v>
      </c>
      <c r="G751" s="364">
        <v>5667</v>
      </c>
      <c r="H751" s="364">
        <v>0</v>
      </c>
      <c r="I751" s="364">
        <v>72441</v>
      </c>
      <c r="J751" s="365">
        <v>94239</v>
      </c>
      <c r="K751" s="366">
        <v>121062.39999999999</v>
      </c>
      <c r="L751" s="366">
        <v>0.77843327077606261</v>
      </c>
      <c r="M751" s="364">
        <v>4146</v>
      </c>
      <c r="N751" s="364">
        <v>1015</v>
      </c>
      <c r="O751" s="360">
        <v>121295</v>
      </c>
      <c r="P751" s="367">
        <v>-0.22305948307844514</v>
      </c>
      <c r="Q751" s="368" t="s">
        <v>45</v>
      </c>
      <c r="R751" s="388" t="s">
        <v>255</v>
      </c>
    </row>
    <row r="752" spans="1:18" s="388" customFormat="1" x14ac:dyDescent="0.25">
      <c r="A752" s="26"/>
      <c r="B752" s="25"/>
      <c r="C752" s="363"/>
      <c r="D752" s="364"/>
      <c r="E752" s="364"/>
      <c r="F752" s="364"/>
      <c r="G752" s="364"/>
      <c r="H752" s="364"/>
      <c r="I752" s="364"/>
      <c r="J752" s="365"/>
      <c r="K752" s="366"/>
      <c r="L752" s="366"/>
      <c r="M752" s="364"/>
      <c r="N752" s="364"/>
      <c r="O752" s="360"/>
      <c r="P752" s="367"/>
      <c r="Q752" s="368"/>
    </row>
    <row r="753" spans="1:37" s="389" customFormat="1" x14ac:dyDescent="0.25">
      <c r="A753" s="381">
        <v>39</v>
      </c>
      <c r="B753" s="371" t="s">
        <v>14</v>
      </c>
      <c r="C753" s="372">
        <v>0</v>
      </c>
      <c r="D753" s="373">
        <v>0</v>
      </c>
      <c r="E753" s="373">
        <v>2</v>
      </c>
      <c r="F753" s="373">
        <v>1134</v>
      </c>
      <c r="G753" s="373">
        <v>366</v>
      </c>
      <c r="H753" s="373">
        <v>0</v>
      </c>
      <c r="I753" s="373">
        <v>3728</v>
      </c>
      <c r="J753" s="378">
        <v>5230</v>
      </c>
      <c r="K753" s="379">
        <v>31284.600000000002</v>
      </c>
      <c r="L753" s="379">
        <v>0.16717490394635059</v>
      </c>
      <c r="M753" s="373">
        <v>184</v>
      </c>
      <c r="N753" s="373">
        <v>17</v>
      </c>
      <c r="O753" s="360">
        <v>5548</v>
      </c>
      <c r="P753" s="367">
        <v>-5.7317952415284812E-2</v>
      </c>
      <c r="Q753" s="368" t="s">
        <v>45</v>
      </c>
      <c r="R753" s="389" t="s">
        <v>255</v>
      </c>
    </row>
    <row r="754" spans="1:37" s="388" customFormat="1" x14ac:dyDescent="0.25">
      <c r="A754" s="26"/>
      <c r="B754" s="25"/>
      <c r="C754" s="363"/>
      <c r="D754" s="364"/>
      <c r="E754" s="364"/>
      <c r="F754" s="364"/>
      <c r="G754" s="364"/>
      <c r="H754" s="364"/>
      <c r="I754" s="364"/>
      <c r="J754" s="365"/>
      <c r="K754" s="366"/>
      <c r="L754" s="366"/>
      <c r="M754" s="364"/>
      <c r="N754" s="364"/>
      <c r="O754" s="360"/>
      <c r="P754" s="367"/>
      <c r="Q754" s="368"/>
    </row>
    <row r="755" spans="1:37" s="388" customFormat="1" x14ac:dyDescent="0.25">
      <c r="A755" s="26">
        <v>40</v>
      </c>
      <c r="B755" s="25" t="s">
        <v>19</v>
      </c>
      <c r="C755" s="363">
        <v>2</v>
      </c>
      <c r="D755" s="364">
        <v>0</v>
      </c>
      <c r="E755" s="364">
        <v>0</v>
      </c>
      <c r="F755" s="364">
        <v>4</v>
      </c>
      <c r="G755" s="364">
        <v>0</v>
      </c>
      <c r="H755" s="364">
        <v>0</v>
      </c>
      <c r="I755" s="364">
        <v>50443</v>
      </c>
      <c r="J755" s="365">
        <v>50449</v>
      </c>
      <c r="K755" s="366">
        <v>50622</v>
      </c>
      <c r="L755" s="366">
        <v>0.99658251353166605</v>
      </c>
      <c r="M755" s="364">
        <v>3585</v>
      </c>
      <c r="N755" s="364">
        <v>532</v>
      </c>
      <c r="O755" s="360">
        <v>47695</v>
      </c>
      <c r="P755" s="367">
        <v>5.7741901666841455E-2</v>
      </c>
      <c r="Q755" s="368" t="s">
        <v>49</v>
      </c>
      <c r="R755" s="388" t="s">
        <v>255</v>
      </c>
    </row>
    <row r="756" spans="1:37" s="388" customFormat="1" x14ac:dyDescent="0.25">
      <c r="A756" s="26">
        <v>40</v>
      </c>
      <c r="B756" s="25" t="s">
        <v>18</v>
      </c>
      <c r="C756" s="363">
        <v>0</v>
      </c>
      <c r="D756" s="364">
        <v>0</v>
      </c>
      <c r="E756" s="364">
        <v>0</v>
      </c>
      <c r="F756" s="364">
        <v>0</v>
      </c>
      <c r="G756" s="364">
        <v>0</v>
      </c>
      <c r="H756" s="364">
        <v>0</v>
      </c>
      <c r="I756" s="364">
        <v>1252</v>
      </c>
      <c r="J756" s="365">
        <v>1252</v>
      </c>
      <c r="K756" s="366">
        <v>1520</v>
      </c>
      <c r="L756" s="366">
        <v>0.8236842105263158</v>
      </c>
      <c r="M756" s="364">
        <v>82</v>
      </c>
      <c r="N756" s="364">
        <v>6</v>
      </c>
      <c r="O756" s="360">
        <v>1114</v>
      </c>
      <c r="P756" s="367">
        <v>0.12387791741472176</v>
      </c>
      <c r="Q756" s="368" t="s">
        <v>48</v>
      </c>
      <c r="R756" s="388" t="s">
        <v>255</v>
      </c>
      <c r="S756" s="351"/>
      <c r="T756" s="351"/>
      <c r="U756" s="351"/>
      <c r="V756" s="351"/>
      <c r="W756" s="351"/>
      <c r="X756" s="351"/>
      <c r="Y756" s="351"/>
      <c r="Z756" s="351"/>
      <c r="AA756" s="351"/>
      <c r="AB756" s="351"/>
      <c r="AC756" s="351"/>
      <c r="AD756" s="351"/>
      <c r="AE756" s="351"/>
      <c r="AF756" s="351"/>
      <c r="AG756" s="351"/>
      <c r="AH756" s="351"/>
      <c r="AI756" s="351"/>
      <c r="AJ756" s="351"/>
      <c r="AK756" s="351"/>
    </row>
    <row r="757" spans="1:37" s="388" customFormat="1" x14ac:dyDescent="0.25">
      <c r="A757" s="26"/>
      <c r="B757" s="25" t="s">
        <v>16</v>
      </c>
      <c r="C757" s="363">
        <v>2</v>
      </c>
      <c r="D757" s="364">
        <v>0</v>
      </c>
      <c r="E757" s="364">
        <v>0</v>
      </c>
      <c r="F757" s="364">
        <v>4</v>
      </c>
      <c r="G757" s="364">
        <v>0</v>
      </c>
      <c r="H757" s="364">
        <v>0</v>
      </c>
      <c r="I757" s="364">
        <v>51695</v>
      </c>
      <c r="J757" s="365">
        <v>51701</v>
      </c>
      <c r="K757" s="366">
        <v>52142</v>
      </c>
      <c r="L757" s="366">
        <v>0.99154232672317899</v>
      </c>
      <c r="M757" s="364">
        <v>3667</v>
      </c>
      <c r="N757" s="364">
        <v>538</v>
      </c>
      <c r="O757" s="360">
        <v>48809</v>
      </c>
      <c r="P757" s="367">
        <v>5.9251367575652081E-2</v>
      </c>
      <c r="Q757" s="368"/>
      <c r="S757" s="351"/>
      <c r="T757" s="351"/>
      <c r="U757" s="351"/>
      <c r="V757" s="351"/>
      <c r="W757" s="351"/>
      <c r="X757" s="351"/>
      <c r="Y757" s="351"/>
      <c r="Z757" s="351"/>
      <c r="AA757" s="351"/>
      <c r="AB757" s="351"/>
      <c r="AC757" s="351"/>
      <c r="AD757" s="351"/>
      <c r="AE757" s="351"/>
      <c r="AF757" s="351"/>
      <c r="AG757" s="351"/>
      <c r="AH757" s="351"/>
      <c r="AI757" s="351"/>
      <c r="AJ757" s="351"/>
      <c r="AK757" s="351"/>
    </row>
    <row r="758" spans="1:37" s="351" customFormat="1" x14ac:dyDescent="0.25">
      <c r="A758" s="381"/>
      <c r="B758" s="371"/>
      <c r="C758" s="372"/>
      <c r="D758" s="373"/>
      <c r="E758" s="373"/>
      <c r="F758" s="373"/>
      <c r="G758" s="373"/>
      <c r="H758" s="373"/>
      <c r="I758" s="373"/>
      <c r="J758" s="378"/>
      <c r="K758" s="379"/>
      <c r="L758" s="379"/>
      <c r="M758" s="373"/>
      <c r="N758" s="373"/>
      <c r="O758" s="360"/>
      <c r="P758" s="367"/>
      <c r="Q758" s="368"/>
    </row>
    <row r="759" spans="1:37" s="351" customFormat="1" x14ac:dyDescent="0.25">
      <c r="A759" s="26">
        <v>41</v>
      </c>
      <c r="B759" s="25" t="s">
        <v>26</v>
      </c>
      <c r="C759" s="363">
        <v>0</v>
      </c>
      <c r="D759" s="364">
        <v>0</v>
      </c>
      <c r="E759" s="364">
        <v>1</v>
      </c>
      <c r="F759" s="364">
        <v>179</v>
      </c>
      <c r="G759" s="364">
        <v>61</v>
      </c>
      <c r="H759" s="364">
        <v>1</v>
      </c>
      <c r="I759" s="364">
        <v>1467</v>
      </c>
      <c r="J759" s="365">
        <v>1709</v>
      </c>
      <c r="K759" s="366">
        <v>2254.8000000000002</v>
      </c>
      <c r="L759" s="366">
        <v>0.75793861983324462</v>
      </c>
      <c r="M759" s="364">
        <v>92</v>
      </c>
      <c r="N759" s="364">
        <v>10</v>
      </c>
      <c r="O759" s="360">
        <v>3530</v>
      </c>
      <c r="P759" s="367">
        <v>-0.51586402266288944</v>
      </c>
      <c r="Q759" s="368" t="s">
        <v>55</v>
      </c>
      <c r="R759" s="351" t="s">
        <v>255</v>
      </c>
    </row>
    <row r="760" spans="1:37" s="351" customFormat="1" x14ac:dyDescent="0.25">
      <c r="A760" s="26">
        <v>41</v>
      </c>
      <c r="B760" s="25" t="s">
        <v>14</v>
      </c>
      <c r="C760" s="363">
        <v>63</v>
      </c>
      <c r="D760" s="364">
        <v>0</v>
      </c>
      <c r="E760" s="364">
        <v>16</v>
      </c>
      <c r="F760" s="364">
        <v>9213</v>
      </c>
      <c r="G760" s="364">
        <v>2786</v>
      </c>
      <c r="H760" s="364">
        <v>1</v>
      </c>
      <c r="I760" s="364">
        <v>65444</v>
      </c>
      <c r="J760" s="365">
        <v>77523</v>
      </c>
      <c r="K760" s="366">
        <v>83213.2</v>
      </c>
      <c r="L760" s="366">
        <v>0.93161902198208946</v>
      </c>
      <c r="M760" s="364">
        <v>3154</v>
      </c>
      <c r="N760" s="364">
        <v>607</v>
      </c>
      <c r="O760" s="360">
        <v>117166</v>
      </c>
      <c r="P760" s="367">
        <v>-0.33834900909820254</v>
      </c>
      <c r="Q760" s="368" t="s">
        <v>45</v>
      </c>
      <c r="R760" s="388" t="s">
        <v>255</v>
      </c>
    </row>
    <row r="761" spans="1:37" s="351" customFormat="1" x14ac:dyDescent="0.25">
      <c r="A761" s="26">
        <v>41</v>
      </c>
      <c r="B761" s="25" t="s">
        <v>15</v>
      </c>
      <c r="C761" s="363">
        <v>5</v>
      </c>
      <c r="D761" s="364">
        <v>0</v>
      </c>
      <c r="E761" s="364">
        <v>2</v>
      </c>
      <c r="F761" s="364">
        <v>471</v>
      </c>
      <c r="G761" s="364">
        <v>149</v>
      </c>
      <c r="H761" s="364">
        <v>0</v>
      </c>
      <c r="I761" s="364">
        <v>3691</v>
      </c>
      <c r="J761" s="365">
        <v>4318</v>
      </c>
      <c r="K761" s="366">
        <v>10481.200000000001</v>
      </c>
      <c r="L761" s="366">
        <v>0.41197572797007975</v>
      </c>
      <c r="M761" s="364">
        <v>164</v>
      </c>
      <c r="N761" s="364">
        <v>48</v>
      </c>
      <c r="O761" s="360">
        <v>5325</v>
      </c>
      <c r="P761" s="367">
        <v>-0.18910798122065731</v>
      </c>
      <c r="Q761" s="368" t="s">
        <v>46</v>
      </c>
      <c r="R761" s="388" t="s">
        <v>255</v>
      </c>
      <c r="S761" s="388"/>
      <c r="T761" s="388"/>
      <c r="U761" s="388"/>
      <c r="V761" s="388"/>
      <c r="W761" s="388"/>
      <c r="X761" s="388"/>
      <c r="Y761" s="388"/>
      <c r="Z761" s="388"/>
      <c r="AA761" s="388"/>
      <c r="AB761" s="388"/>
      <c r="AC761" s="388"/>
      <c r="AD761" s="388"/>
      <c r="AE761" s="388"/>
      <c r="AF761" s="388"/>
      <c r="AG761" s="388"/>
      <c r="AH761" s="388"/>
      <c r="AI761" s="388"/>
      <c r="AJ761" s="388"/>
      <c r="AK761" s="388"/>
    </row>
    <row r="762" spans="1:37" s="351" customFormat="1" x14ac:dyDescent="0.25">
      <c r="A762" s="26"/>
      <c r="B762" s="371" t="s">
        <v>16</v>
      </c>
      <c r="C762" s="372">
        <v>68</v>
      </c>
      <c r="D762" s="373">
        <v>0</v>
      </c>
      <c r="E762" s="373">
        <v>19</v>
      </c>
      <c r="F762" s="373">
        <v>9863</v>
      </c>
      <c r="G762" s="373">
        <v>2996</v>
      </c>
      <c r="H762" s="373">
        <v>2</v>
      </c>
      <c r="I762" s="373">
        <v>70602</v>
      </c>
      <c r="J762" s="378">
        <v>83550</v>
      </c>
      <c r="K762" s="379">
        <v>95949.2</v>
      </c>
      <c r="L762" s="379">
        <v>0.87077328419622058</v>
      </c>
      <c r="M762" s="373">
        <v>3410</v>
      </c>
      <c r="N762" s="373">
        <v>665</v>
      </c>
      <c r="O762" s="360">
        <v>126021</v>
      </c>
      <c r="P762" s="367">
        <v>-0.33701525936153498</v>
      </c>
      <c r="Q762" s="368"/>
      <c r="R762" s="388"/>
      <c r="S762" s="388"/>
      <c r="T762" s="388"/>
      <c r="U762" s="388"/>
      <c r="V762" s="388"/>
      <c r="W762" s="388"/>
      <c r="X762" s="388"/>
      <c r="Y762" s="388"/>
      <c r="Z762" s="388"/>
      <c r="AA762" s="388"/>
      <c r="AB762" s="388"/>
      <c r="AC762" s="388"/>
      <c r="AD762" s="388"/>
      <c r="AE762" s="388"/>
      <c r="AF762" s="388"/>
      <c r="AG762" s="388"/>
      <c r="AH762" s="388"/>
      <c r="AI762" s="388"/>
      <c r="AJ762" s="388"/>
      <c r="AK762" s="388"/>
    </row>
    <row r="763" spans="1:37" s="351" customFormat="1" x14ac:dyDescent="0.25">
      <c r="A763" s="26"/>
      <c r="B763" s="25"/>
      <c r="C763" s="363"/>
      <c r="D763" s="364"/>
      <c r="E763" s="364"/>
      <c r="F763" s="364"/>
      <c r="G763" s="364"/>
      <c r="H763" s="364"/>
      <c r="I763" s="364"/>
      <c r="J763" s="365"/>
      <c r="K763" s="366"/>
      <c r="L763" s="366"/>
      <c r="M763" s="364"/>
      <c r="N763" s="364"/>
      <c r="O763" s="360"/>
      <c r="P763" s="367"/>
      <c r="Q763" s="368"/>
      <c r="R763" s="388"/>
      <c r="S763" s="388"/>
      <c r="T763" s="388"/>
      <c r="U763" s="388"/>
      <c r="V763" s="388"/>
      <c r="W763" s="388"/>
      <c r="X763" s="388"/>
      <c r="Y763" s="388"/>
      <c r="Z763" s="388"/>
      <c r="AA763" s="388"/>
      <c r="AB763" s="388"/>
      <c r="AC763" s="388"/>
      <c r="AD763" s="388"/>
      <c r="AE763" s="388"/>
      <c r="AF763" s="388"/>
      <c r="AG763" s="388"/>
      <c r="AH763" s="388"/>
      <c r="AI763" s="388"/>
      <c r="AJ763" s="388"/>
      <c r="AK763" s="388"/>
    </row>
    <row r="764" spans="1:37" s="351" customFormat="1" x14ac:dyDescent="0.25">
      <c r="A764" s="26">
        <v>43</v>
      </c>
      <c r="B764" s="390" t="s">
        <v>17</v>
      </c>
      <c r="C764" s="363">
        <v>28</v>
      </c>
      <c r="D764" s="364">
        <v>0</v>
      </c>
      <c r="E764" s="364">
        <v>1</v>
      </c>
      <c r="F764" s="364">
        <v>870</v>
      </c>
      <c r="G764" s="364">
        <v>286</v>
      </c>
      <c r="H764" s="364">
        <v>0</v>
      </c>
      <c r="I764" s="364">
        <v>6819</v>
      </c>
      <c r="J764" s="365">
        <v>8004</v>
      </c>
      <c r="K764" s="366">
        <v>10744.4</v>
      </c>
      <c r="L764" s="366">
        <v>0.74494620453445515</v>
      </c>
      <c r="M764" s="364">
        <v>282</v>
      </c>
      <c r="N764" s="364">
        <v>55</v>
      </c>
      <c r="O764" s="360">
        <v>7488</v>
      </c>
      <c r="P764" s="367">
        <v>6.8910256410256387E-2</v>
      </c>
      <c r="Q764" s="368" t="s">
        <v>47</v>
      </c>
      <c r="R764" s="388" t="s">
        <v>255</v>
      </c>
    </row>
    <row r="765" spans="1:37" s="351" customFormat="1" x14ac:dyDescent="0.25">
      <c r="A765" s="26">
        <v>43</v>
      </c>
      <c r="B765" s="25" t="s">
        <v>14</v>
      </c>
      <c r="C765" s="363">
        <v>118</v>
      </c>
      <c r="D765" s="364">
        <v>0</v>
      </c>
      <c r="E765" s="364">
        <v>12</v>
      </c>
      <c r="F765" s="364">
        <v>3088</v>
      </c>
      <c r="G765" s="364">
        <v>1156</v>
      </c>
      <c r="H765" s="364">
        <v>0</v>
      </c>
      <c r="I765" s="364">
        <v>25948</v>
      </c>
      <c r="J765" s="365">
        <v>30322</v>
      </c>
      <c r="K765" s="366">
        <v>53779.700000000012</v>
      </c>
      <c r="L765" s="366">
        <v>0.56381868995178464</v>
      </c>
      <c r="M765" s="364">
        <v>1117</v>
      </c>
      <c r="N765" s="364">
        <v>195</v>
      </c>
      <c r="O765" s="360">
        <v>44846</v>
      </c>
      <c r="P765" s="367">
        <v>-0.32386388975605407</v>
      </c>
      <c r="Q765" s="368" t="s">
        <v>45</v>
      </c>
      <c r="R765" s="388" t="s">
        <v>255</v>
      </c>
    </row>
    <row r="766" spans="1:37" s="380" customFormat="1" x14ac:dyDescent="0.25">
      <c r="A766" s="381"/>
      <c r="B766" s="371" t="s">
        <v>16</v>
      </c>
      <c r="C766" s="372">
        <v>146</v>
      </c>
      <c r="D766" s="373">
        <v>0</v>
      </c>
      <c r="E766" s="373">
        <v>13</v>
      </c>
      <c r="F766" s="373">
        <v>3958</v>
      </c>
      <c r="G766" s="373">
        <v>1442</v>
      </c>
      <c r="H766" s="373">
        <v>0</v>
      </c>
      <c r="I766" s="373">
        <v>32767</v>
      </c>
      <c r="J766" s="378">
        <v>38326</v>
      </c>
      <c r="K766" s="379">
        <v>64524.100000000013</v>
      </c>
      <c r="L766" s="379">
        <v>0.59397961381871256</v>
      </c>
      <c r="M766" s="373">
        <v>1399</v>
      </c>
      <c r="N766" s="373">
        <v>250</v>
      </c>
      <c r="O766" s="360">
        <v>52334</v>
      </c>
      <c r="P766" s="367">
        <v>-0.26766538005885276</v>
      </c>
      <c r="Q766" s="368"/>
    </row>
    <row r="767" spans="1:37" s="351" customFormat="1" x14ac:dyDescent="0.25">
      <c r="A767" s="26"/>
      <c r="B767" s="25"/>
      <c r="C767" s="363"/>
      <c r="D767" s="364"/>
      <c r="E767" s="364"/>
      <c r="F767" s="364"/>
      <c r="G767" s="364"/>
      <c r="H767" s="364"/>
      <c r="I767" s="364"/>
      <c r="J767" s="365"/>
      <c r="K767" s="366"/>
      <c r="L767" s="366"/>
      <c r="M767" s="364"/>
      <c r="N767" s="364"/>
      <c r="O767" s="360"/>
      <c r="P767" s="367"/>
      <c r="Q767" s="368"/>
    </row>
    <row r="768" spans="1:37" s="351" customFormat="1" x14ac:dyDescent="0.25">
      <c r="A768" s="26">
        <v>44</v>
      </c>
      <c r="B768" s="25" t="s">
        <v>20</v>
      </c>
      <c r="C768" s="363">
        <v>0</v>
      </c>
      <c r="D768" s="364">
        <v>0</v>
      </c>
      <c r="E768" s="364">
        <v>0</v>
      </c>
      <c r="F768" s="364">
        <v>90</v>
      </c>
      <c r="G768" s="364">
        <v>14</v>
      </c>
      <c r="H768" s="364">
        <v>0</v>
      </c>
      <c r="I768" s="364">
        <v>410</v>
      </c>
      <c r="J768" s="365">
        <v>514</v>
      </c>
      <c r="K768" s="366">
        <v>14671</v>
      </c>
      <c r="L768" s="366">
        <v>3.5035103264944446E-2</v>
      </c>
      <c r="M768" s="364">
        <v>34</v>
      </c>
      <c r="N768" s="364">
        <v>5</v>
      </c>
      <c r="O768" s="360">
        <v>1460</v>
      </c>
      <c r="P768" s="367">
        <v>-0.64794520547945211</v>
      </c>
      <c r="Q768" s="368" t="s">
        <v>247</v>
      </c>
      <c r="R768" s="388" t="s">
        <v>255</v>
      </c>
    </row>
    <row r="769" spans="1:18" s="388" customFormat="1" x14ac:dyDescent="0.25">
      <c r="A769" s="26">
        <v>44</v>
      </c>
      <c r="B769" s="25" t="s">
        <v>14</v>
      </c>
      <c r="C769" s="363">
        <v>14</v>
      </c>
      <c r="D769" s="364">
        <v>0</v>
      </c>
      <c r="E769" s="364">
        <v>13</v>
      </c>
      <c r="F769" s="364">
        <v>7196</v>
      </c>
      <c r="G769" s="364">
        <v>1314</v>
      </c>
      <c r="H769" s="364">
        <v>0</v>
      </c>
      <c r="I769" s="364">
        <v>29268</v>
      </c>
      <c r="J769" s="365">
        <v>37805</v>
      </c>
      <c r="K769" s="366">
        <v>65321.8</v>
      </c>
      <c r="L769" s="366">
        <v>0.57875012629780564</v>
      </c>
      <c r="M769" s="364">
        <v>1304</v>
      </c>
      <c r="N769" s="364">
        <v>403</v>
      </c>
      <c r="O769" s="360">
        <v>54711</v>
      </c>
      <c r="P769" s="367">
        <v>-0.30900550163586848</v>
      </c>
      <c r="Q769" s="368" t="s">
        <v>45</v>
      </c>
      <c r="R769" s="388" t="s">
        <v>255</v>
      </c>
    </row>
    <row r="770" spans="1:18" s="389" customFormat="1" x14ac:dyDescent="0.25">
      <c r="A770" s="381"/>
      <c r="B770" s="371" t="s">
        <v>16</v>
      </c>
      <c r="C770" s="372">
        <v>14</v>
      </c>
      <c r="D770" s="373">
        <v>0</v>
      </c>
      <c r="E770" s="373">
        <v>13</v>
      </c>
      <c r="F770" s="373">
        <v>7286</v>
      </c>
      <c r="G770" s="373">
        <v>1328</v>
      </c>
      <c r="H770" s="373">
        <v>0</v>
      </c>
      <c r="I770" s="373">
        <v>29678</v>
      </c>
      <c r="J770" s="378">
        <v>38319</v>
      </c>
      <c r="K770" s="379">
        <v>79992.800000000003</v>
      </c>
      <c r="L770" s="379">
        <v>0.47903061275514797</v>
      </c>
      <c r="M770" s="373">
        <v>1338</v>
      </c>
      <c r="N770" s="373">
        <v>408</v>
      </c>
      <c r="O770" s="360">
        <v>56171</v>
      </c>
      <c r="P770" s="367">
        <v>-0.3178152427409161</v>
      </c>
      <c r="Q770" s="368"/>
    </row>
    <row r="771" spans="1:18" s="388" customFormat="1" x14ac:dyDescent="0.25">
      <c r="A771" s="26"/>
      <c r="B771" s="25"/>
      <c r="C771" s="363"/>
      <c r="D771" s="364"/>
      <c r="E771" s="364"/>
      <c r="F771" s="364"/>
      <c r="G771" s="364"/>
      <c r="H771" s="364"/>
      <c r="I771" s="364"/>
      <c r="J771" s="365"/>
      <c r="K771" s="366"/>
      <c r="L771" s="366"/>
      <c r="M771" s="364"/>
      <c r="N771" s="364"/>
      <c r="O771" s="360"/>
      <c r="P771" s="367"/>
      <c r="Q771" s="368"/>
    </row>
    <row r="772" spans="1:18" s="388" customFormat="1" x14ac:dyDescent="0.25">
      <c r="A772" s="26">
        <v>45</v>
      </c>
      <c r="B772" s="25" t="s">
        <v>14</v>
      </c>
      <c r="C772" s="363">
        <v>2</v>
      </c>
      <c r="D772" s="364">
        <v>0</v>
      </c>
      <c r="E772" s="364">
        <v>0</v>
      </c>
      <c r="F772" s="364">
        <v>35</v>
      </c>
      <c r="G772" s="364">
        <v>12</v>
      </c>
      <c r="H772" s="364">
        <v>0</v>
      </c>
      <c r="I772" s="364">
        <v>12494</v>
      </c>
      <c r="J772" s="365">
        <v>12543</v>
      </c>
      <c r="K772" s="366">
        <v>30017.800000000003</v>
      </c>
      <c r="L772" s="366">
        <v>0.41785207443583472</v>
      </c>
      <c r="M772" s="364">
        <v>509</v>
      </c>
      <c r="N772" s="364">
        <v>312</v>
      </c>
      <c r="O772" s="360">
        <v>20701</v>
      </c>
      <c r="P772" s="367">
        <v>-0.39408724216221436</v>
      </c>
      <c r="Q772" s="368" t="s">
        <v>45</v>
      </c>
      <c r="R772" s="388" t="s">
        <v>255</v>
      </c>
    </row>
    <row r="773" spans="1:18" s="388" customFormat="1" x14ac:dyDescent="0.25">
      <c r="A773" s="26">
        <v>45</v>
      </c>
      <c r="B773" s="25" t="s">
        <v>18</v>
      </c>
      <c r="C773" s="363">
        <v>0</v>
      </c>
      <c r="D773" s="364">
        <v>0</v>
      </c>
      <c r="E773" s="364">
        <v>0</v>
      </c>
      <c r="F773" s="364">
        <v>16</v>
      </c>
      <c r="G773" s="364">
        <v>5</v>
      </c>
      <c r="H773" s="364">
        <v>0</v>
      </c>
      <c r="I773" s="364">
        <v>9855</v>
      </c>
      <c r="J773" s="365">
        <v>9876</v>
      </c>
      <c r="K773" s="366">
        <v>19487</v>
      </c>
      <c r="L773" s="366">
        <v>0.50679940473135932</v>
      </c>
      <c r="M773" s="364">
        <v>389</v>
      </c>
      <c r="N773" s="364">
        <v>108</v>
      </c>
      <c r="O773" s="360">
        <v>14693</v>
      </c>
      <c r="P773" s="367">
        <v>-0.32784319063499623</v>
      </c>
      <c r="Q773" s="368" t="s">
        <v>48</v>
      </c>
      <c r="R773" s="388" t="s">
        <v>255</v>
      </c>
    </row>
    <row r="774" spans="1:18" s="388" customFormat="1" x14ac:dyDescent="0.25">
      <c r="A774" s="26"/>
      <c r="B774" s="371" t="s">
        <v>16</v>
      </c>
      <c r="C774" s="372">
        <v>2</v>
      </c>
      <c r="D774" s="373">
        <v>0</v>
      </c>
      <c r="E774" s="373">
        <v>0</v>
      </c>
      <c r="F774" s="373">
        <v>51</v>
      </c>
      <c r="G774" s="373">
        <v>17</v>
      </c>
      <c r="H774" s="373">
        <v>0</v>
      </c>
      <c r="I774" s="373">
        <v>22349</v>
      </c>
      <c r="J774" s="378">
        <v>22419</v>
      </c>
      <c r="K774" s="379">
        <v>49504.800000000003</v>
      </c>
      <c r="L774" s="379">
        <v>0.45286517671013715</v>
      </c>
      <c r="M774" s="373">
        <v>898</v>
      </c>
      <c r="N774" s="373">
        <v>420</v>
      </c>
      <c r="O774" s="360">
        <v>35394</v>
      </c>
      <c r="P774" s="367">
        <v>-0.366587557213087</v>
      </c>
      <c r="Q774" s="368"/>
    </row>
    <row r="775" spans="1:18" s="388" customFormat="1" x14ac:dyDescent="0.25">
      <c r="A775" s="26"/>
      <c r="B775" s="25"/>
      <c r="C775" s="363"/>
      <c r="D775" s="364"/>
      <c r="E775" s="364"/>
      <c r="F775" s="364"/>
      <c r="G775" s="364"/>
      <c r="H775" s="364"/>
      <c r="I775" s="364"/>
      <c r="J775" s="365"/>
      <c r="K775" s="366"/>
      <c r="L775" s="366"/>
      <c r="M775" s="364"/>
      <c r="N775" s="364"/>
      <c r="O775" s="360"/>
      <c r="P775" s="367"/>
      <c r="Q775" s="368"/>
    </row>
    <row r="776" spans="1:18" s="388" customFormat="1" x14ac:dyDescent="0.25">
      <c r="A776" s="26">
        <v>48</v>
      </c>
      <c r="B776" s="25" t="s">
        <v>14</v>
      </c>
      <c r="C776" s="363">
        <v>0</v>
      </c>
      <c r="D776" s="364">
        <v>0</v>
      </c>
      <c r="E776" s="364">
        <v>0</v>
      </c>
      <c r="F776" s="364">
        <v>27</v>
      </c>
      <c r="G776" s="364">
        <v>2</v>
      </c>
      <c r="H776" s="364">
        <v>0</v>
      </c>
      <c r="I776" s="364">
        <v>1352</v>
      </c>
      <c r="J776" s="365">
        <v>1381</v>
      </c>
      <c r="K776" s="366">
        <v>4171.2</v>
      </c>
      <c r="L776" s="366">
        <v>0.33107978519370929</v>
      </c>
      <c r="M776" s="364">
        <v>53</v>
      </c>
      <c r="N776" s="364">
        <v>4</v>
      </c>
      <c r="O776" s="360">
        <v>1031</v>
      </c>
      <c r="P776" s="367">
        <v>0.33947623666343363</v>
      </c>
      <c r="Q776" s="368" t="s">
        <v>45</v>
      </c>
      <c r="R776" s="388" t="s">
        <v>255</v>
      </c>
    </row>
    <row r="777" spans="1:18" s="388" customFormat="1" x14ac:dyDescent="0.25">
      <c r="A777" s="26">
        <v>48</v>
      </c>
      <c r="B777" s="25" t="s">
        <v>18</v>
      </c>
      <c r="C777" s="363">
        <v>2</v>
      </c>
      <c r="D777" s="364">
        <v>0</v>
      </c>
      <c r="E777" s="364">
        <v>1</v>
      </c>
      <c r="F777" s="364">
        <v>186</v>
      </c>
      <c r="G777" s="364">
        <v>17</v>
      </c>
      <c r="H777" s="364">
        <v>0</v>
      </c>
      <c r="I777" s="364">
        <v>7054</v>
      </c>
      <c r="J777" s="365">
        <v>7260</v>
      </c>
      <c r="K777" s="366">
        <v>36225.800000000003</v>
      </c>
      <c r="L777" s="366">
        <v>0.2004096527888963</v>
      </c>
      <c r="M777" s="364">
        <v>205</v>
      </c>
      <c r="N777" s="364">
        <v>31</v>
      </c>
      <c r="O777" s="360">
        <v>12982</v>
      </c>
      <c r="P777" s="367">
        <v>-0.44076413495609301</v>
      </c>
      <c r="Q777" s="368" t="s">
        <v>48</v>
      </c>
      <c r="R777" s="388" t="s">
        <v>255</v>
      </c>
    </row>
    <row r="778" spans="1:18" s="388" customFormat="1" x14ac:dyDescent="0.25">
      <c r="A778" s="26"/>
      <c r="B778" s="25" t="s">
        <v>16</v>
      </c>
      <c r="C778" s="363">
        <v>2</v>
      </c>
      <c r="D778" s="364">
        <v>0</v>
      </c>
      <c r="E778" s="364">
        <v>1</v>
      </c>
      <c r="F778" s="364">
        <v>213</v>
      </c>
      <c r="G778" s="364">
        <v>19</v>
      </c>
      <c r="H778" s="364">
        <v>0</v>
      </c>
      <c r="I778" s="364">
        <v>8406</v>
      </c>
      <c r="J778" s="365">
        <v>8641</v>
      </c>
      <c r="K778" s="366">
        <v>40397</v>
      </c>
      <c r="L778" s="366">
        <v>0.21390202242740797</v>
      </c>
      <c r="M778" s="364">
        <v>258</v>
      </c>
      <c r="N778" s="364">
        <v>35</v>
      </c>
      <c r="O778" s="360">
        <v>14013</v>
      </c>
      <c r="P778" s="367">
        <v>-0.38335831014058375</v>
      </c>
      <c r="Q778" s="368"/>
    </row>
    <row r="779" spans="1:18" s="388" customFormat="1" x14ac:dyDescent="0.25">
      <c r="A779" s="381"/>
      <c r="B779" s="371"/>
      <c r="C779" s="372"/>
      <c r="D779" s="373"/>
      <c r="E779" s="373"/>
      <c r="F779" s="373"/>
      <c r="G779" s="373"/>
      <c r="H779" s="373"/>
      <c r="I779" s="373"/>
      <c r="J779" s="378"/>
      <c r="K779" s="379"/>
      <c r="L779" s="379"/>
      <c r="M779" s="373"/>
      <c r="N779" s="373"/>
      <c r="O779" s="360"/>
      <c r="P779" s="367"/>
      <c r="Q779" s="368"/>
    </row>
    <row r="780" spans="1:18" s="388" customFormat="1" x14ac:dyDescent="0.25">
      <c r="A780" s="26">
        <v>50</v>
      </c>
      <c r="B780" s="25" t="s">
        <v>17</v>
      </c>
      <c r="C780" s="363">
        <v>40</v>
      </c>
      <c r="D780" s="364">
        <v>0</v>
      </c>
      <c r="E780" s="364">
        <v>7</v>
      </c>
      <c r="F780" s="364">
        <v>452</v>
      </c>
      <c r="G780" s="364">
        <v>185</v>
      </c>
      <c r="H780" s="364">
        <v>0</v>
      </c>
      <c r="I780" s="364">
        <v>3830</v>
      </c>
      <c r="J780" s="365">
        <v>4514</v>
      </c>
      <c r="K780" s="366">
        <v>15268.400000000001</v>
      </c>
      <c r="L780" s="366">
        <v>0.29564328940818946</v>
      </c>
      <c r="M780" s="364">
        <v>195</v>
      </c>
      <c r="N780" s="364">
        <v>90</v>
      </c>
      <c r="O780" s="360">
        <v>3217</v>
      </c>
      <c r="P780" s="367">
        <v>0.40317065589058121</v>
      </c>
      <c r="Q780" s="368" t="s">
        <v>47</v>
      </c>
      <c r="R780" s="388" t="s">
        <v>255</v>
      </c>
    </row>
    <row r="781" spans="1:18" s="389" customFormat="1" x14ac:dyDescent="0.25">
      <c r="A781" s="26">
        <v>50</v>
      </c>
      <c r="B781" s="25" t="s">
        <v>14</v>
      </c>
      <c r="C781" s="363">
        <v>1000</v>
      </c>
      <c r="D781" s="364">
        <v>0</v>
      </c>
      <c r="E781" s="364">
        <v>89</v>
      </c>
      <c r="F781" s="364">
        <v>6970</v>
      </c>
      <c r="G781" s="364">
        <v>2467</v>
      </c>
      <c r="H781" s="364">
        <v>0</v>
      </c>
      <c r="I781" s="364">
        <v>58797</v>
      </c>
      <c r="J781" s="365">
        <v>69323</v>
      </c>
      <c r="K781" s="366">
        <v>71698.399999999994</v>
      </c>
      <c r="L781" s="366">
        <v>0.9668695535744174</v>
      </c>
      <c r="M781" s="364">
        <v>2700</v>
      </c>
      <c r="N781" s="364">
        <v>828</v>
      </c>
      <c r="O781" s="360">
        <v>106688</v>
      </c>
      <c r="P781" s="367">
        <v>-0.35022682963407314</v>
      </c>
      <c r="Q781" s="368" t="s">
        <v>45</v>
      </c>
      <c r="R781" s="388" t="s">
        <v>255</v>
      </c>
    </row>
    <row r="782" spans="1:18" s="451" customFormat="1" x14ac:dyDescent="0.25">
      <c r="A782" s="383">
        <v>50</v>
      </c>
      <c r="B782" s="390" t="s">
        <v>15</v>
      </c>
      <c r="C782" s="363">
        <v>71</v>
      </c>
      <c r="D782" s="364">
        <v>0</v>
      </c>
      <c r="E782" s="364">
        <v>4</v>
      </c>
      <c r="F782" s="364">
        <v>451</v>
      </c>
      <c r="G782" s="364">
        <v>137</v>
      </c>
      <c r="H782" s="364">
        <v>0</v>
      </c>
      <c r="I782" s="364">
        <v>4169</v>
      </c>
      <c r="J782" s="365">
        <v>4832</v>
      </c>
      <c r="K782" s="366">
        <v>6702</v>
      </c>
      <c r="L782" s="366">
        <v>0.7209788122948374</v>
      </c>
      <c r="M782" s="364">
        <v>174</v>
      </c>
      <c r="N782" s="364">
        <v>49</v>
      </c>
      <c r="O782" s="360">
        <v>5038</v>
      </c>
      <c r="P782" s="367">
        <v>-4.0889241762604223E-2</v>
      </c>
      <c r="Q782" s="368" t="s">
        <v>46</v>
      </c>
      <c r="R782" s="388" t="s">
        <v>255</v>
      </c>
    </row>
    <row r="783" spans="1:18" s="388" customFormat="1" x14ac:dyDescent="0.25">
      <c r="A783" s="26"/>
      <c r="B783" s="25" t="s">
        <v>16</v>
      </c>
      <c r="C783" s="363">
        <v>1111</v>
      </c>
      <c r="D783" s="364">
        <v>0</v>
      </c>
      <c r="E783" s="364">
        <v>100</v>
      </c>
      <c r="F783" s="364">
        <v>7873</v>
      </c>
      <c r="G783" s="364">
        <v>2789</v>
      </c>
      <c r="H783" s="364">
        <v>0</v>
      </c>
      <c r="I783" s="364">
        <v>66796</v>
      </c>
      <c r="J783" s="365">
        <v>78669</v>
      </c>
      <c r="K783" s="366">
        <v>93668.799999999988</v>
      </c>
      <c r="L783" s="366">
        <v>0.83986343371538874</v>
      </c>
      <c r="M783" s="364">
        <v>3069</v>
      </c>
      <c r="N783" s="364">
        <v>967</v>
      </c>
      <c r="O783" s="360">
        <v>114943</v>
      </c>
      <c r="P783" s="367">
        <v>-0.31558250611172489</v>
      </c>
      <c r="Q783" s="368"/>
    </row>
    <row r="784" spans="1:18" s="388" customFormat="1" x14ac:dyDescent="0.25">
      <c r="A784" s="381"/>
      <c r="B784" s="371"/>
      <c r="C784" s="372"/>
      <c r="D784" s="373"/>
      <c r="E784" s="373"/>
      <c r="F784" s="373"/>
      <c r="G784" s="373"/>
      <c r="H784" s="373"/>
      <c r="I784" s="373"/>
      <c r="J784" s="378"/>
      <c r="K784" s="379"/>
      <c r="L784" s="379"/>
      <c r="M784" s="373"/>
      <c r="N784" s="373"/>
      <c r="O784" s="360"/>
      <c r="P784" s="367"/>
      <c r="Q784" s="368"/>
    </row>
    <row r="785" spans="1:37" s="388" customFormat="1" x14ac:dyDescent="0.25">
      <c r="A785" s="26">
        <v>51</v>
      </c>
      <c r="B785" s="25" t="s">
        <v>17</v>
      </c>
      <c r="C785" s="363">
        <v>5</v>
      </c>
      <c r="D785" s="364">
        <v>0</v>
      </c>
      <c r="E785" s="364">
        <v>1</v>
      </c>
      <c r="F785" s="364">
        <v>1277</v>
      </c>
      <c r="G785" s="364">
        <v>372</v>
      </c>
      <c r="H785" s="364">
        <v>0</v>
      </c>
      <c r="I785" s="364">
        <v>7408</v>
      </c>
      <c r="J785" s="365">
        <v>9063</v>
      </c>
      <c r="K785" s="366">
        <v>28257.4</v>
      </c>
      <c r="L785" s="366">
        <v>0.3207301450239583</v>
      </c>
      <c r="M785" s="364">
        <v>384</v>
      </c>
      <c r="N785" s="364">
        <v>59</v>
      </c>
      <c r="O785" s="360">
        <v>14790</v>
      </c>
      <c r="P785" s="367">
        <v>-0.38722109533468563</v>
      </c>
      <c r="Q785" s="368" t="s">
        <v>47</v>
      </c>
      <c r="R785" s="388" t="s">
        <v>255</v>
      </c>
    </row>
    <row r="786" spans="1:37" s="389" customFormat="1" x14ac:dyDescent="0.25">
      <c r="A786" s="26">
        <v>51</v>
      </c>
      <c r="B786" s="25" t="s">
        <v>104</v>
      </c>
      <c r="C786" s="363">
        <v>2</v>
      </c>
      <c r="D786" s="364">
        <v>0</v>
      </c>
      <c r="E786" s="364">
        <v>0</v>
      </c>
      <c r="F786" s="364">
        <v>442</v>
      </c>
      <c r="G786" s="364">
        <v>145</v>
      </c>
      <c r="H786" s="364">
        <v>0</v>
      </c>
      <c r="I786" s="364">
        <v>3680</v>
      </c>
      <c r="J786" s="365">
        <v>4269</v>
      </c>
      <c r="K786" s="366">
        <v>15296.6</v>
      </c>
      <c r="L786" s="366">
        <v>0.2790816259822444</v>
      </c>
      <c r="M786" s="364">
        <v>165</v>
      </c>
      <c r="N786" s="364">
        <v>36</v>
      </c>
      <c r="O786" s="360">
        <v>6999</v>
      </c>
      <c r="P786" s="367">
        <v>-0.39005572224603513</v>
      </c>
      <c r="Q786" s="368" t="s">
        <v>107</v>
      </c>
      <c r="R786" s="388" t="s">
        <v>255</v>
      </c>
    </row>
    <row r="787" spans="1:37" s="388" customFormat="1" x14ac:dyDescent="0.25">
      <c r="A787" s="26">
        <v>51</v>
      </c>
      <c r="B787" s="25" t="s">
        <v>14</v>
      </c>
      <c r="C787" s="363">
        <v>17</v>
      </c>
      <c r="D787" s="364">
        <v>0</v>
      </c>
      <c r="E787" s="364">
        <v>3</v>
      </c>
      <c r="F787" s="364">
        <v>3654</v>
      </c>
      <c r="G787" s="364">
        <v>877</v>
      </c>
      <c r="H787" s="364">
        <v>0</v>
      </c>
      <c r="I787" s="364">
        <v>23295</v>
      </c>
      <c r="J787" s="365">
        <v>27846</v>
      </c>
      <c r="K787" s="366">
        <v>49259.600000000006</v>
      </c>
      <c r="L787" s="366">
        <v>0.56529082655969587</v>
      </c>
      <c r="M787" s="364">
        <v>1008</v>
      </c>
      <c r="N787" s="364">
        <v>138</v>
      </c>
      <c r="O787" s="360">
        <v>42189</v>
      </c>
      <c r="P787" s="367">
        <v>-0.3399701343952215</v>
      </c>
      <c r="Q787" s="368" t="s">
        <v>45</v>
      </c>
      <c r="R787" s="388" t="s">
        <v>255</v>
      </c>
    </row>
    <row r="788" spans="1:37" s="388" customFormat="1" x14ac:dyDescent="0.25">
      <c r="A788" s="26"/>
      <c r="B788" s="25" t="s">
        <v>16</v>
      </c>
      <c r="C788" s="363">
        <v>24</v>
      </c>
      <c r="D788" s="364">
        <v>0</v>
      </c>
      <c r="E788" s="364">
        <v>4</v>
      </c>
      <c r="F788" s="364">
        <v>5373</v>
      </c>
      <c r="G788" s="364">
        <v>1394</v>
      </c>
      <c r="H788" s="364">
        <v>0</v>
      </c>
      <c r="I788" s="364">
        <v>34383</v>
      </c>
      <c r="J788" s="365">
        <v>41178</v>
      </c>
      <c r="K788" s="366">
        <v>92813.6</v>
      </c>
      <c r="L788" s="366">
        <v>0.44366342863545855</v>
      </c>
      <c r="M788" s="364">
        <v>1557</v>
      </c>
      <c r="N788" s="364">
        <v>233</v>
      </c>
      <c r="O788" s="360">
        <v>63978</v>
      </c>
      <c r="P788" s="367">
        <v>-0.35637250304792267</v>
      </c>
      <c r="Q788" s="368"/>
      <c r="S788" s="351"/>
      <c r="T788" s="351"/>
      <c r="U788" s="351"/>
      <c r="V788" s="351"/>
      <c r="W788" s="351"/>
      <c r="X788" s="351"/>
      <c r="Y788" s="351"/>
      <c r="Z788" s="351"/>
      <c r="AA788" s="351"/>
      <c r="AB788" s="351"/>
      <c r="AC788" s="351"/>
      <c r="AD788" s="351"/>
      <c r="AE788" s="351"/>
      <c r="AF788" s="351"/>
      <c r="AG788" s="351"/>
      <c r="AH788" s="351"/>
      <c r="AI788" s="351"/>
      <c r="AJ788" s="351"/>
      <c r="AK788" s="351"/>
    </row>
    <row r="789" spans="1:37" s="388" customFormat="1" x14ac:dyDescent="0.25">
      <c r="A789" s="26"/>
      <c r="B789" s="25"/>
      <c r="C789" s="363"/>
      <c r="D789" s="364"/>
      <c r="E789" s="364"/>
      <c r="F789" s="364"/>
      <c r="G789" s="364"/>
      <c r="H789" s="364"/>
      <c r="I789" s="364"/>
      <c r="J789" s="365"/>
      <c r="K789" s="366"/>
      <c r="L789" s="366"/>
      <c r="M789" s="364"/>
      <c r="N789" s="364"/>
      <c r="O789" s="360"/>
      <c r="P789" s="367"/>
      <c r="Q789" s="368"/>
      <c r="S789" s="351"/>
      <c r="T789" s="351"/>
      <c r="U789" s="351"/>
      <c r="V789" s="351"/>
      <c r="W789" s="351"/>
      <c r="X789" s="351"/>
      <c r="Y789" s="351"/>
      <c r="Z789" s="351"/>
      <c r="AA789" s="351"/>
      <c r="AB789" s="351"/>
      <c r="AC789" s="351"/>
      <c r="AD789" s="351"/>
      <c r="AE789" s="351"/>
      <c r="AF789" s="351"/>
      <c r="AG789" s="351"/>
      <c r="AH789" s="351"/>
      <c r="AI789" s="351"/>
      <c r="AJ789" s="351"/>
      <c r="AK789" s="351"/>
    </row>
    <row r="790" spans="1:37" s="351" customFormat="1" x14ac:dyDescent="0.25">
      <c r="A790" s="26">
        <v>52</v>
      </c>
      <c r="B790" s="25" t="s">
        <v>14</v>
      </c>
      <c r="C790" s="363">
        <v>5</v>
      </c>
      <c r="D790" s="364">
        <v>0</v>
      </c>
      <c r="E790" s="364">
        <v>4</v>
      </c>
      <c r="F790" s="364">
        <v>1283</v>
      </c>
      <c r="G790" s="364">
        <v>249</v>
      </c>
      <c r="H790" s="364">
        <v>0</v>
      </c>
      <c r="I790" s="364">
        <v>6389</v>
      </c>
      <c r="J790" s="365">
        <v>7930</v>
      </c>
      <c r="K790" s="366">
        <v>36029.4</v>
      </c>
      <c r="L790" s="366">
        <v>0.22009803105241829</v>
      </c>
      <c r="M790" s="364">
        <v>341</v>
      </c>
      <c r="N790" s="364">
        <v>84</v>
      </c>
      <c r="O790" s="360">
        <v>13415</v>
      </c>
      <c r="P790" s="367">
        <v>-0.40887066716362286</v>
      </c>
      <c r="Q790" s="368" t="s">
        <v>45</v>
      </c>
      <c r="R790" s="388" t="s">
        <v>255</v>
      </c>
    </row>
    <row r="791" spans="1:37" s="380" customFormat="1" x14ac:dyDescent="0.25">
      <c r="A791" s="26"/>
      <c r="B791" s="25"/>
      <c r="C791" s="363"/>
      <c r="D791" s="364"/>
      <c r="E791" s="364"/>
      <c r="F791" s="364"/>
      <c r="G791" s="364"/>
      <c r="H791" s="364"/>
      <c r="I791" s="364"/>
      <c r="J791" s="365"/>
      <c r="K791" s="366"/>
      <c r="L791" s="366"/>
      <c r="M791" s="364"/>
      <c r="N791" s="364"/>
      <c r="O791" s="360"/>
      <c r="P791" s="367"/>
      <c r="Q791" s="368"/>
      <c r="R791" s="388"/>
    </row>
    <row r="792" spans="1:37" s="351" customFormat="1" x14ac:dyDescent="0.25">
      <c r="A792" s="381">
        <v>56</v>
      </c>
      <c r="B792" s="371" t="s">
        <v>22</v>
      </c>
      <c r="C792" s="372">
        <v>0</v>
      </c>
      <c r="D792" s="373">
        <v>0</v>
      </c>
      <c r="E792" s="373">
        <v>0</v>
      </c>
      <c r="F792" s="373">
        <v>38</v>
      </c>
      <c r="G792" s="373">
        <v>0</v>
      </c>
      <c r="H792" s="373">
        <v>0</v>
      </c>
      <c r="I792" s="373">
        <v>305</v>
      </c>
      <c r="J792" s="378">
        <v>343</v>
      </c>
      <c r="K792" s="379">
        <v>2116.6</v>
      </c>
      <c r="L792" s="379">
        <v>0.16205234810545216</v>
      </c>
      <c r="M792" s="373">
        <v>32</v>
      </c>
      <c r="N792" s="373">
        <v>5</v>
      </c>
      <c r="O792" s="360">
        <v>529</v>
      </c>
      <c r="P792" s="367">
        <v>-0.3516068052930057</v>
      </c>
      <c r="Q792" s="368" t="s">
        <v>51</v>
      </c>
      <c r="R792" s="351" t="s">
        <v>255</v>
      </c>
    </row>
    <row r="793" spans="1:37" s="351" customFormat="1" x14ac:dyDescent="0.25">
      <c r="A793" s="26">
        <v>56</v>
      </c>
      <c r="B793" s="25" t="s">
        <v>21</v>
      </c>
      <c r="C793" s="363">
        <v>0</v>
      </c>
      <c r="D793" s="364">
        <v>0</v>
      </c>
      <c r="E793" s="364">
        <v>0</v>
      </c>
      <c r="F793" s="364">
        <v>131</v>
      </c>
      <c r="G793" s="364">
        <v>0</v>
      </c>
      <c r="H793" s="364">
        <v>0</v>
      </c>
      <c r="I793" s="364">
        <v>2297</v>
      </c>
      <c r="J793" s="365">
        <v>2428</v>
      </c>
      <c r="K793" s="366">
        <v>4486</v>
      </c>
      <c r="L793" s="366">
        <v>0.54123941150245203</v>
      </c>
      <c r="M793" s="364">
        <v>74</v>
      </c>
      <c r="N793" s="364">
        <v>51</v>
      </c>
      <c r="O793" s="360">
        <v>2909</v>
      </c>
      <c r="P793" s="367">
        <v>-0.16534891715366107</v>
      </c>
      <c r="Q793" s="368" t="s">
        <v>50</v>
      </c>
      <c r="R793" s="351" t="s">
        <v>255</v>
      </c>
    </row>
    <row r="794" spans="1:37" s="351" customFormat="1" x14ac:dyDescent="0.25">
      <c r="A794" s="26">
        <v>56</v>
      </c>
      <c r="B794" s="25" t="s">
        <v>14</v>
      </c>
      <c r="C794" s="363">
        <v>0</v>
      </c>
      <c r="D794" s="364">
        <v>0</v>
      </c>
      <c r="E794" s="364">
        <v>0</v>
      </c>
      <c r="F794" s="364">
        <v>140</v>
      </c>
      <c r="G794" s="364">
        <v>9</v>
      </c>
      <c r="H794" s="364">
        <v>0</v>
      </c>
      <c r="I794" s="364">
        <v>1721</v>
      </c>
      <c r="J794" s="365">
        <v>1870</v>
      </c>
      <c r="K794" s="366">
        <v>8684.7999999999993</v>
      </c>
      <c r="L794" s="366">
        <v>0.21531871775976422</v>
      </c>
      <c r="M794" s="364">
        <v>100</v>
      </c>
      <c r="N794" s="364">
        <v>16</v>
      </c>
      <c r="O794" s="360">
        <v>3277</v>
      </c>
      <c r="P794" s="367">
        <v>-0.42935611840097654</v>
      </c>
      <c r="Q794" s="368" t="s">
        <v>45</v>
      </c>
      <c r="R794" s="388" t="s">
        <v>255</v>
      </c>
    </row>
    <row r="795" spans="1:37" s="380" customFormat="1" x14ac:dyDescent="0.25">
      <c r="A795" s="26">
        <v>56</v>
      </c>
      <c r="B795" s="25" t="s">
        <v>18</v>
      </c>
      <c r="C795" s="363">
        <v>0</v>
      </c>
      <c r="D795" s="364">
        <v>0</v>
      </c>
      <c r="E795" s="364">
        <v>0</v>
      </c>
      <c r="F795" s="364">
        <v>1235</v>
      </c>
      <c r="G795" s="364">
        <v>1</v>
      </c>
      <c r="H795" s="364">
        <v>0</v>
      </c>
      <c r="I795" s="364">
        <v>16531</v>
      </c>
      <c r="J795" s="365">
        <v>17767</v>
      </c>
      <c r="K795" s="366">
        <v>30662.199999999997</v>
      </c>
      <c r="L795" s="366">
        <v>0.57944309279829898</v>
      </c>
      <c r="M795" s="364">
        <v>857</v>
      </c>
      <c r="N795" s="364">
        <v>173</v>
      </c>
      <c r="O795" s="360">
        <v>27171</v>
      </c>
      <c r="P795" s="367">
        <v>-0.34610430238121526</v>
      </c>
      <c r="Q795" s="368" t="s">
        <v>48</v>
      </c>
      <c r="R795" s="388" t="s">
        <v>255</v>
      </c>
    </row>
    <row r="796" spans="1:37" s="351" customFormat="1" x14ac:dyDescent="0.25">
      <c r="A796" s="381"/>
      <c r="B796" s="371" t="s">
        <v>16</v>
      </c>
      <c r="C796" s="372">
        <v>0</v>
      </c>
      <c r="D796" s="373">
        <v>0</v>
      </c>
      <c r="E796" s="373">
        <v>0</v>
      </c>
      <c r="F796" s="373">
        <v>1544</v>
      </c>
      <c r="G796" s="373">
        <v>10</v>
      </c>
      <c r="H796" s="373">
        <v>0</v>
      </c>
      <c r="I796" s="373">
        <v>20854</v>
      </c>
      <c r="J796" s="378">
        <v>22408</v>
      </c>
      <c r="K796" s="379">
        <v>45949.599999999999</v>
      </c>
      <c r="L796" s="379">
        <v>0.48766474572139912</v>
      </c>
      <c r="M796" s="373">
        <v>1063</v>
      </c>
      <c r="N796" s="373">
        <v>245</v>
      </c>
      <c r="O796" s="360">
        <v>33886</v>
      </c>
      <c r="P796" s="367">
        <v>-0.33872395679631706</v>
      </c>
      <c r="Q796" s="368"/>
    </row>
    <row r="797" spans="1:37" s="388" customFormat="1" x14ac:dyDescent="0.25">
      <c r="A797" s="26"/>
      <c r="B797" s="25"/>
      <c r="C797" s="363"/>
      <c r="D797" s="364"/>
      <c r="E797" s="364"/>
      <c r="F797" s="364"/>
      <c r="G797" s="364"/>
      <c r="H797" s="364"/>
      <c r="I797" s="364"/>
      <c r="J797" s="365"/>
      <c r="K797" s="366"/>
      <c r="L797" s="366"/>
      <c r="M797" s="364"/>
      <c r="N797" s="364"/>
      <c r="O797" s="360"/>
      <c r="P797" s="367"/>
      <c r="Q797" s="368"/>
    </row>
    <row r="798" spans="1:37" s="388" customFormat="1" x14ac:dyDescent="0.25">
      <c r="A798" s="26">
        <v>59</v>
      </c>
      <c r="B798" s="25" t="s">
        <v>17</v>
      </c>
      <c r="C798" s="363">
        <v>141</v>
      </c>
      <c r="D798" s="364">
        <v>0</v>
      </c>
      <c r="E798" s="364">
        <v>6</v>
      </c>
      <c r="F798" s="364">
        <v>2202</v>
      </c>
      <c r="G798" s="364">
        <v>883</v>
      </c>
      <c r="H798" s="364">
        <v>0</v>
      </c>
      <c r="I798" s="364">
        <v>11260</v>
      </c>
      <c r="J798" s="365">
        <v>14492</v>
      </c>
      <c r="K798" s="366">
        <v>20775.400000000001</v>
      </c>
      <c r="L798" s="366">
        <v>0.6975557630659337</v>
      </c>
      <c r="M798" s="364">
        <v>500</v>
      </c>
      <c r="N798" s="364">
        <v>158</v>
      </c>
      <c r="O798" s="360">
        <v>20360</v>
      </c>
      <c r="P798" s="367">
        <v>-0.28821218074656185</v>
      </c>
      <c r="Q798" s="368" t="s">
        <v>47</v>
      </c>
      <c r="R798" s="388" t="s">
        <v>255</v>
      </c>
    </row>
    <row r="799" spans="1:37" s="388" customFormat="1" x14ac:dyDescent="0.25">
      <c r="A799" s="26">
        <v>59</v>
      </c>
      <c r="B799" s="25" t="s">
        <v>14</v>
      </c>
      <c r="C799" s="363">
        <v>48</v>
      </c>
      <c r="D799" s="364">
        <v>0</v>
      </c>
      <c r="E799" s="364">
        <v>3</v>
      </c>
      <c r="F799" s="364">
        <v>1057</v>
      </c>
      <c r="G799" s="364">
        <v>639</v>
      </c>
      <c r="H799" s="364">
        <v>0</v>
      </c>
      <c r="I799" s="364">
        <v>7576</v>
      </c>
      <c r="J799" s="365">
        <v>9323</v>
      </c>
      <c r="K799" s="366">
        <v>21971</v>
      </c>
      <c r="L799" s="366">
        <v>0.42433207409767421</v>
      </c>
      <c r="M799" s="364">
        <v>368</v>
      </c>
      <c r="N799" s="364">
        <v>47</v>
      </c>
      <c r="O799" s="360">
        <v>14514</v>
      </c>
      <c r="P799" s="367">
        <v>-0.35765467824169772</v>
      </c>
      <c r="Q799" s="368" t="s">
        <v>45</v>
      </c>
      <c r="R799" s="388" t="s">
        <v>255</v>
      </c>
    </row>
    <row r="800" spans="1:37" s="388" customFormat="1" x14ac:dyDescent="0.25">
      <c r="A800" s="381"/>
      <c r="B800" s="371" t="s">
        <v>138</v>
      </c>
      <c r="C800" s="372">
        <v>189</v>
      </c>
      <c r="D800" s="373">
        <v>0</v>
      </c>
      <c r="E800" s="373">
        <v>9</v>
      </c>
      <c r="F800" s="373">
        <v>3259</v>
      </c>
      <c r="G800" s="373">
        <v>1522</v>
      </c>
      <c r="H800" s="373">
        <v>0</v>
      </c>
      <c r="I800" s="373">
        <v>18836</v>
      </c>
      <c r="J800" s="378">
        <v>23815</v>
      </c>
      <c r="K800" s="379">
        <v>42746.400000000001</v>
      </c>
      <c r="L800" s="379">
        <v>0.55712293900772925</v>
      </c>
      <c r="M800" s="373">
        <v>868</v>
      </c>
      <c r="N800" s="373">
        <v>205</v>
      </c>
      <c r="O800" s="360">
        <v>34874</v>
      </c>
      <c r="P800" s="367">
        <v>-0.31711303549922576</v>
      </c>
      <c r="Q800" s="368"/>
    </row>
    <row r="801" spans="1:18" s="389" customFormat="1" x14ac:dyDescent="0.25">
      <c r="A801" s="26"/>
      <c r="B801" s="25"/>
      <c r="C801" s="363"/>
      <c r="D801" s="364"/>
      <c r="E801" s="364"/>
      <c r="F801" s="364"/>
      <c r="G801" s="364"/>
      <c r="H801" s="364"/>
      <c r="I801" s="364"/>
      <c r="J801" s="365"/>
      <c r="K801" s="366"/>
      <c r="L801" s="366"/>
      <c r="M801" s="364"/>
      <c r="N801" s="364"/>
      <c r="O801" s="360"/>
      <c r="P801" s="367"/>
      <c r="Q801" s="368"/>
    </row>
    <row r="802" spans="1:18" s="388" customFormat="1" x14ac:dyDescent="0.25">
      <c r="A802" s="26">
        <v>60</v>
      </c>
      <c r="B802" s="25" t="s">
        <v>17</v>
      </c>
      <c r="C802" s="363">
        <v>3</v>
      </c>
      <c r="D802" s="364">
        <v>0</v>
      </c>
      <c r="E802" s="364">
        <v>3</v>
      </c>
      <c r="F802" s="364">
        <v>1181</v>
      </c>
      <c r="G802" s="364">
        <v>453</v>
      </c>
      <c r="H802" s="364">
        <v>0</v>
      </c>
      <c r="I802" s="364">
        <v>6439</v>
      </c>
      <c r="J802" s="365">
        <v>8079</v>
      </c>
      <c r="K802" s="366">
        <v>8726</v>
      </c>
      <c r="L802" s="366">
        <v>0.92585377034150818</v>
      </c>
      <c r="M802" s="364">
        <v>320</v>
      </c>
      <c r="N802" s="364">
        <v>52</v>
      </c>
      <c r="O802" s="360">
        <v>11941</v>
      </c>
      <c r="P802" s="367">
        <v>-0.32342349886944144</v>
      </c>
      <c r="Q802" s="368" t="s">
        <v>47</v>
      </c>
      <c r="R802" s="388" t="s">
        <v>255</v>
      </c>
    </row>
    <row r="803" spans="1:18" s="388" customFormat="1" x14ac:dyDescent="0.25">
      <c r="A803" s="26">
        <v>60</v>
      </c>
      <c r="B803" s="25" t="s">
        <v>14</v>
      </c>
      <c r="C803" s="363">
        <v>9</v>
      </c>
      <c r="D803" s="364">
        <v>0</v>
      </c>
      <c r="E803" s="364">
        <v>6</v>
      </c>
      <c r="F803" s="364">
        <v>3915</v>
      </c>
      <c r="G803" s="364">
        <v>1129</v>
      </c>
      <c r="H803" s="364">
        <v>0</v>
      </c>
      <c r="I803" s="364">
        <v>23007</v>
      </c>
      <c r="J803" s="365">
        <v>28066</v>
      </c>
      <c r="K803" s="366">
        <v>37819.599999999999</v>
      </c>
      <c r="L803" s="366">
        <v>0.74210197886810014</v>
      </c>
      <c r="M803" s="364">
        <v>925</v>
      </c>
      <c r="N803" s="364">
        <v>330</v>
      </c>
      <c r="O803" s="360">
        <v>42036</v>
      </c>
      <c r="P803" s="367">
        <v>-0.33233418974212581</v>
      </c>
      <c r="Q803" s="368" t="s">
        <v>45</v>
      </c>
      <c r="R803" s="388" t="s">
        <v>255</v>
      </c>
    </row>
    <row r="804" spans="1:18" s="388" customFormat="1" x14ac:dyDescent="0.25">
      <c r="A804" s="26"/>
      <c r="B804" s="25" t="s">
        <v>16</v>
      </c>
      <c r="C804" s="363">
        <v>12</v>
      </c>
      <c r="D804" s="364">
        <v>0</v>
      </c>
      <c r="E804" s="364">
        <v>9</v>
      </c>
      <c r="F804" s="364">
        <v>5096</v>
      </c>
      <c r="G804" s="364">
        <v>1582</v>
      </c>
      <c r="H804" s="364">
        <v>0</v>
      </c>
      <c r="I804" s="364">
        <v>29446</v>
      </c>
      <c r="J804" s="365">
        <v>36145</v>
      </c>
      <c r="K804" s="366">
        <v>46545.599999999999</v>
      </c>
      <c r="L804" s="366">
        <v>0.77655030765528865</v>
      </c>
      <c r="M804" s="364">
        <v>1245</v>
      </c>
      <c r="N804" s="364">
        <v>382</v>
      </c>
      <c r="O804" s="360">
        <v>53977</v>
      </c>
      <c r="P804" s="367">
        <v>-0.3303629323600793</v>
      </c>
      <c r="Q804" s="368"/>
    </row>
    <row r="805" spans="1:18" s="389" customFormat="1" x14ac:dyDescent="0.25">
      <c r="A805" s="381"/>
      <c r="B805" s="371"/>
      <c r="C805" s="372"/>
      <c r="D805" s="373"/>
      <c r="E805" s="373"/>
      <c r="F805" s="373"/>
      <c r="G805" s="373"/>
      <c r="H805" s="373"/>
      <c r="I805" s="373"/>
      <c r="J805" s="378"/>
      <c r="K805" s="379"/>
      <c r="L805" s="379"/>
      <c r="M805" s="373"/>
      <c r="N805" s="373"/>
      <c r="O805" s="360"/>
      <c r="P805" s="367"/>
      <c r="Q805" s="368"/>
    </row>
    <row r="806" spans="1:18" s="388" customFormat="1" x14ac:dyDescent="0.25">
      <c r="A806" s="26">
        <v>61</v>
      </c>
      <c r="B806" s="25" t="s">
        <v>19</v>
      </c>
      <c r="C806" s="363">
        <v>3</v>
      </c>
      <c r="D806" s="364">
        <v>0</v>
      </c>
      <c r="E806" s="364">
        <v>1</v>
      </c>
      <c r="F806" s="364">
        <v>146</v>
      </c>
      <c r="G806" s="364">
        <v>1</v>
      </c>
      <c r="H806" s="364">
        <v>0</v>
      </c>
      <c r="I806" s="364">
        <v>29908</v>
      </c>
      <c r="J806" s="365">
        <v>30059</v>
      </c>
      <c r="K806" s="366">
        <v>47550.2</v>
      </c>
      <c r="L806" s="366">
        <v>0.63215296675934074</v>
      </c>
      <c r="M806" s="364">
        <v>1807</v>
      </c>
      <c r="N806" s="364">
        <v>261</v>
      </c>
      <c r="O806" s="360">
        <v>40420</v>
      </c>
      <c r="P806" s="367">
        <v>-0.25633349826818408</v>
      </c>
      <c r="Q806" s="368" t="s">
        <v>49</v>
      </c>
      <c r="R806" s="388" t="s">
        <v>255</v>
      </c>
    </row>
    <row r="807" spans="1:18" s="388" customFormat="1" x14ac:dyDescent="0.25">
      <c r="A807" s="26">
        <v>61</v>
      </c>
      <c r="B807" s="25" t="s">
        <v>14</v>
      </c>
      <c r="C807" s="363">
        <v>1</v>
      </c>
      <c r="D807" s="364">
        <v>0</v>
      </c>
      <c r="E807" s="364">
        <v>0</v>
      </c>
      <c r="F807" s="364">
        <v>160</v>
      </c>
      <c r="G807" s="364">
        <v>5</v>
      </c>
      <c r="H807" s="364">
        <v>0</v>
      </c>
      <c r="I807" s="364">
        <v>27539</v>
      </c>
      <c r="J807" s="365">
        <v>27705</v>
      </c>
      <c r="K807" s="366">
        <v>43034.3</v>
      </c>
      <c r="L807" s="366">
        <v>0.64378879173124692</v>
      </c>
      <c r="M807" s="364">
        <v>1503</v>
      </c>
      <c r="N807" s="364">
        <v>319</v>
      </c>
      <c r="O807" s="360">
        <v>39083</v>
      </c>
      <c r="P807" s="367">
        <v>-0.29112401811529309</v>
      </c>
      <c r="Q807" s="368" t="s">
        <v>45</v>
      </c>
      <c r="R807" s="388" t="s">
        <v>255</v>
      </c>
    </row>
    <row r="808" spans="1:18" s="388" customFormat="1" x14ac:dyDescent="0.25">
      <c r="A808" s="26">
        <v>61</v>
      </c>
      <c r="B808" s="25" t="s">
        <v>18</v>
      </c>
      <c r="C808" s="363">
        <v>1</v>
      </c>
      <c r="D808" s="364">
        <v>0</v>
      </c>
      <c r="E808" s="364">
        <v>0</v>
      </c>
      <c r="F808" s="364">
        <v>58</v>
      </c>
      <c r="G808" s="364">
        <v>1</v>
      </c>
      <c r="H808" s="364">
        <v>0</v>
      </c>
      <c r="I808" s="364">
        <v>16626</v>
      </c>
      <c r="J808" s="365">
        <v>16686</v>
      </c>
      <c r="K808" s="366">
        <v>22252</v>
      </c>
      <c r="L808" s="366">
        <v>0.74986518065791841</v>
      </c>
      <c r="M808" s="364">
        <v>719</v>
      </c>
      <c r="N808" s="364">
        <v>123</v>
      </c>
      <c r="O808" s="360">
        <v>25625</v>
      </c>
      <c r="P808" s="367">
        <v>-0.34883902439024395</v>
      </c>
      <c r="Q808" s="368" t="s">
        <v>48</v>
      </c>
      <c r="R808" s="388" t="s">
        <v>255</v>
      </c>
    </row>
    <row r="809" spans="1:18" s="388" customFormat="1" x14ac:dyDescent="0.25">
      <c r="A809" s="26"/>
      <c r="B809" s="25" t="s">
        <v>16</v>
      </c>
      <c r="C809" s="363">
        <v>5</v>
      </c>
      <c r="D809" s="364">
        <v>0</v>
      </c>
      <c r="E809" s="364">
        <v>1</v>
      </c>
      <c r="F809" s="364">
        <v>364</v>
      </c>
      <c r="G809" s="364">
        <v>7</v>
      </c>
      <c r="H809" s="364">
        <v>0</v>
      </c>
      <c r="I809" s="364">
        <v>74073</v>
      </c>
      <c r="J809" s="365">
        <v>74450</v>
      </c>
      <c r="K809" s="366">
        <v>112836.5</v>
      </c>
      <c r="L809" s="366">
        <v>0.65980423001422417</v>
      </c>
      <c r="M809" s="364">
        <v>4029</v>
      </c>
      <c r="N809" s="364">
        <v>703</v>
      </c>
      <c r="O809" s="360">
        <v>105128</v>
      </c>
      <c r="P809" s="367">
        <v>-0.29181569134769048</v>
      </c>
      <c r="Q809" s="368"/>
    </row>
    <row r="810" spans="1:18" s="388" customFormat="1" x14ac:dyDescent="0.25">
      <c r="A810" s="26"/>
      <c r="B810" s="25"/>
      <c r="C810" s="363"/>
      <c r="D810" s="364"/>
      <c r="E810" s="364"/>
      <c r="F810" s="364"/>
      <c r="G810" s="364"/>
      <c r="H810" s="364"/>
      <c r="I810" s="364"/>
      <c r="J810" s="365"/>
      <c r="K810" s="366"/>
      <c r="L810" s="366"/>
      <c r="M810" s="364"/>
      <c r="N810" s="364"/>
      <c r="O810" s="360"/>
      <c r="P810" s="367"/>
      <c r="Q810" s="368"/>
    </row>
    <row r="811" spans="1:18" s="388" customFormat="1" x14ac:dyDescent="0.25">
      <c r="A811" s="26">
        <v>62</v>
      </c>
      <c r="B811" s="25" t="s">
        <v>18</v>
      </c>
      <c r="C811" s="363">
        <v>1</v>
      </c>
      <c r="D811" s="364">
        <v>0</v>
      </c>
      <c r="E811" s="364">
        <v>0</v>
      </c>
      <c r="F811" s="364">
        <v>287</v>
      </c>
      <c r="G811" s="364">
        <v>0</v>
      </c>
      <c r="H811" s="364">
        <v>0</v>
      </c>
      <c r="I811" s="364">
        <v>9343</v>
      </c>
      <c r="J811" s="365">
        <v>9631</v>
      </c>
      <c r="K811" s="366">
        <v>50686.799999999996</v>
      </c>
      <c r="L811" s="366">
        <v>0.19001002233323075</v>
      </c>
      <c r="M811" s="364">
        <v>307</v>
      </c>
      <c r="N811" s="364">
        <v>49</v>
      </c>
      <c r="O811" s="360">
        <v>17239</v>
      </c>
      <c r="P811" s="367">
        <v>-0.44132490283659143</v>
      </c>
      <c r="Q811" s="368" t="s">
        <v>48</v>
      </c>
      <c r="R811" s="388" t="s">
        <v>255</v>
      </c>
    </row>
    <row r="812" spans="1:18" s="388" customFormat="1" x14ac:dyDescent="0.25">
      <c r="A812" s="26"/>
      <c r="B812" s="390"/>
      <c r="C812" s="363"/>
      <c r="D812" s="364"/>
      <c r="E812" s="364"/>
      <c r="F812" s="364"/>
      <c r="G812" s="364"/>
      <c r="H812" s="364"/>
      <c r="I812" s="364"/>
      <c r="J812" s="365"/>
      <c r="K812" s="366"/>
      <c r="L812" s="366"/>
      <c r="M812" s="364"/>
      <c r="N812" s="364"/>
      <c r="O812" s="360"/>
      <c r="P812" s="367"/>
      <c r="Q812" s="368"/>
    </row>
    <row r="813" spans="1:18" s="388" customFormat="1" x14ac:dyDescent="0.25">
      <c r="A813" s="26">
        <v>65</v>
      </c>
      <c r="B813" s="25" t="s">
        <v>18</v>
      </c>
      <c r="C813" s="363">
        <v>1</v>
      </c>
      <c r="D813" s="364">
        <v>0</v>
      </c>
      <c r="E813" s="364">
        <v>0</v>
      </c>
      <c r="F813" s="364">
        <v>191</v>
      </c>
      <c r="G813" s="364">
        <v>2</v>
      </c>
      <c r="H813" s="364">
        <v>0</v>
      </c>
      <c r="I813" s="364">
        <v>5848</v>
      </c>
      <c r="J813" s="365">
        <v>6042</v>
      </c>
      <c r="K813" s="366">
        <v>18021.599999999999</v>
      </c>
      <c r="L813" s="366">
        <v>0.33526434944732991</v>
      </c>
      <c r="M813" s="364">
        <v>249</v>
      </c>
      <c r="N813" s="364">
        <v>99</v>
      </c>
      <c r="O813" s="360">
        <v>12807</v>
      </c>
      <c r="P813" s="367">
        <v>-0.52822675099554939</v>
      </c>
      <c r="Q813" s="368" t="s">
        <v>48</v>
      </c>
      <c r="R813" s="388" t="s">
        <v>255</v>
      </c>
    </row>
    <row r="814" spans="1:18" s="389" customFormat="1" x14ac:dyDescent="0.25">
      <c r="A814" s="381"/>
      <c r="B814" s="371"/>
      <c r="C814" s="372"/>
      <c r="D814" s="373"/>
      <c r="E814" s="373"/>
      <c r="F814" s="373"/>
      <c r="G814" s="373"/>
      <c r="H814" s="373"/>
      <c r="I814" s="373"/>
      <c r="J814" s="378"/>
      <c r="K814" s="379"/>
      <c r="L814" s="379"/>
      <c r="M814" s="373"/>
      <c r="N814" s="373"/>
      <c r="O814" s="360"/>
      <c r="P814" s="367"/>
      <c r="Q814" s="368"/>
    </row>
    <row r="815" spans="1:18" s="388" customFormat="1" x14ac:dyDescent="0.25">
      <c r="A815" s="26">
        <v>66</v>
      </c>
      <c r="B815" s="25" t="s">
        <v>22</v>
      </c>
      <c r="C815" s="363">
        <v>0</v>
      </c>
      <c r="D815" s="364">
        <v>0</v>
      </c>
      <c r="E815" s="364">
        <v>0</v>
      </c>
      <c r="F815" s="364">
        <v>25</v>
      </c>
      <c r="G815" s="364">
        <v>0</v>
      </c>
      <c r="H815" s="364">
        <v>0</v>
      </c>
      <c r="I815" s="364">
        <v>955</v>
      </c>
      <c r="J815" s="365">
        <v>980</v>
      </c>
      <c r="K815" s="366">
        <v>4724.8</v>
      </c>
      <c r="L815" s="366">
        <v>0.20741618692854724</v>
      </c>
      <c r="M815" s="364">
        <v>73</v>
      </c>
      <c r="N815" s="364">
        <v>6</v>
      </c>
      <c r="O815" s="360">
        <v>1979</v>
      </c>
      <c r="P815" s="367">
        <v>-0.50480040424456796</v>
      </c>
      <c r="Q815" s="368" t="s">
        <v>51</v>
      </c>
      <c r="R815" s="388" t="s">
        <v>255</v>
      </c>
    </row>
    <row r="816" spans="1:18" s="388" customFormat="1" x14ac:dyDescent="0.25">
      <c r="A816" s="26">
        <v>66</v>
      </c>
      <c r="B816" s="25" t="s">
        <v>104</v>
      </c>
      <c r="C816" s="363">
        <v>0</v>
      </c>
      <c r="D816" s="364">
        <v>0</v>
      </c>
      <c r="E816" s="364">
        <v>0</v>
      </c>
      <c r="F816" s="364">
        <v>30</v>
      </c>
      <c r="G816" s="364">
        <v>2</v>
      </c>
      <c r="H816" s="364">
        <v>0</v>
      </c>
      <c r="I816" s="364">
        <v>1792</v>
      </c>
      <c r="J816" s="365">
        <v>1824</v>
      </c>
      <c r="K816" s="366">
        <v>470.79999999999995</v>
      </c>
      <c r="L816" s="366">
        <v>3.8742565845369588</v>
      </c>
      <c r="M816" s="364">
        <v>111</v>
      </c>
      <c r="N816" s="364">
        <v>17</v>
      </c>
      <c r="O816" s="360">
        <v>3032</v>
      </c>
      <c r="P816" s="367">
        <v>-0.39841688654353558</v>
      </c>
      <c r="Q816" s="368" t="s">
        <v>107</v>
      </c>
      <c r="R816" s="388" t="s">
        <v>255</v>
      </c>
    </row>
    <row r="817" spans="1:18" s="388" customFormat="1" x14ac:dyDescent="0.25">
      <c r="A817" s="26">
        <v>66</v>
      </c>
      <c r="B817" s="25" t="s">
        <v>18</v>
      </c>
      <c r="C817" s="363">
        <v>5</v>
      </c>
      <c r="D817" s="364">
        <v>0</v>
      </c>
      <c r="E817" s="364">
        <v>1</v>
      </c>
      <c r="F817" s="364">
        <v>281</v>
      </c>
      <c r="G817" s="364">
        <v>3</v>
      </c>
      <c r="H817" s="364">
        <v>0</v>
      </c>
      <c r="I817" s="364">
        <v>7595</v>
      </c>
      <c r="J817" s="365">
        <v>7885</v>
      </c>
      <c r="K817" s="366">
        <v>15849.8</v>
      </c>
      <c r="L817" s="366">
        <v>0.49748261807719973</v>
      </c>
      <c r="M817" s="364">
        <v>377</v>
      </c>
      <c r="N817" s="364">
        <v>106</v>
      </c>
      <c r="O817" s="360">
        <v>13695</v>
      </c>
      <c r="P817" s="367">
        <v>-0.4242424242424242</v>
      </c>
      <c r="Q817" s="368" t="s">
        <v>48</v>
      </c>
      <c r="R817" s="388" t="s">
        <v>255</v>
      </c>
    </row>
    <row r="818" spans="1:18" s="388" customFormat="1" x14ac:dyDescent="0.25">
      <c r="A818" s="26"/>
      <c r="B818" s="25" t="s">
        <v>16</v>
      </c>
      <c r="C818" s="363">
        <v>5</v>
      </c>
      <c r="D818" s="364">
        <v>0</v>
      </c>
      <c r="E818" s="364">
        <v>1</v>
      </c>
      <c r="F818" s="364">
        <v>336</v>
      </c>
      <c r="G818" s="364">
        <v>5</v>
      </c>
      <c r="H818" s="364">
        <v>0</v>
      </c>
      <c r="I818" s="364">
        <v>10342</v>
      </c>
      <c r="J818" s="365">
        <v>10689</v>
      </c>
      <c r="K818" s="366">
        <v>21045.4</v>
      </c>
      <c r="L818" s="366">
        <v>0.50790196432474555</v>
      </c>
      <c r="M818" s="364">
        <v>561</v>
      </c>
      <c r="N818" s="364">
        <v>129</v>
      </c>
      <c r="O818" s="360">
        <v>18706</v>
      </c>
      <c r="P818" s="367">
        <v>-0.42857906554046832</v>
      </c>
      <c r="Q818" s="368"/>
    </row>
    <row r="819" spans="1:18" s="389" customFormat="1" x14ac:dyDescent="0.25">
      <c r="A819" s="381"/>
      <c r="B819" s="371"/>
      <c r="C819" s="372"/>
      <c r="D819" s="373"/>
      <c r="E819" s="373"/>
      <c r="F819" s="373"/>
      <c r="G819" s="373"/>
      <c r="H819" s="373"/>
      <c r="I819" s="373"/>
      <c r="J819" s="378"/>
      <c r="K819" s="379"/>
      <c r="L819" s="379"/>
      <c r="M819" s="373"/>
      <c r="N819" s="373"/>
      <c r="O819" s="360"/>
      <c r="P819" s="367"/>
      <c r="Q819" s="368"/>
    </row>
    <row r="820" spans="1:18" s="388" customFormat="1" x14ac:dyDescent="0.25">
      <c r="A820" s="26">
        <v>67</v>
      </c>
      <c r="B820" s="25" t="s">
        <v>17</v>
      </c>
      <c r="C820" s="363">
        <v>4</v>
      </c>
      <c r="D820" s="364">
        <v>0</v>
      </c>
      <c r="E820" s="364">
        <v>2</v>
      </c>
      <c r="F820" s="364">
        <v>1118</v>
      </c>
      <c r="G820" s="364">
        <v>227</v>
      </c>
      <c r="H820" s="364">
        <v>0</v>
      </c>
      <c r="I820" s="364">
        <v>5676</v>
      </c>
      <c r="J820" s="365">
        <v>7027</v>
      </c>
      <c r="K820" s="366">
        <v>13983.2</v>
      </c>
      <c r="L820" s="366">
        <v>0.50253160935980312</v>
      </c>
      <c r="M820" s="364">
        <v>314</v>
      </c>
      <c r="N820" s="364">
        <v>45</v>
      </c>
      <c r="O820" s="360">
        <v>10505</v>
      </c>
      <c r="P820" s="367">
        <v>-0.33108043788672059</v>
      </c>
      <c r="Q820" s="368" t="s">
        <v>47</v>
      </c>
      <c r="R820" s="388" t="s">
        <v>255</v>
      </c>
    </row>
    <row r="821" spans="1:18" s="388" customFormat="1" x14ac:dyDescent="0.25">
      <c r="A821" s="26">
        <v>67</v>
      </c>
      <c r="B821" s="25" t="s">
        <v>23</v>
      </c>
      <c r="C821" s="363">
        <v>0</v>
      </c>
      <c r="D821" s="364">
        <v>0</v>
      </c>
      <c r="E821" s="364">
        <v>0</v>
      </c>
      <c r="F821" s="364">
        <v>158</v>
      </c>
      <c r="G821" s="364">
        <v>28</v>
      </c>
      <c r="H821" s="364">
        <v>0</v>
      </c>
      <c r="I821" s="364">
        <v>760</v>
      </c>
      <c r="J821" s="365">
        <v>947</v>
      </c>
      <c r="K821" s="366">
        <v>2621.4</v>
      </c>
      <c r="L821" s="366">
        <v>0.36125734340428778</v>
      </c>
      <c r="M821" s="364">
        <v>61</v>
      </c>
      <c r="N821" s="364">
        <v>9</v>
      </c>
      <c r="O821" s="360">
        <v>1129</v>
      </c>
      <c r="P821" s="367">
        <v>-0.16120460584588137</v>
      </c>
      <c r="Q821" s="368" t="s">
        <v>52</v>
      </c>
      <c r="R821" s="388" t="s">
        <v>255</v>
      </c>
    </row>
    <row r="822" spans="1:18" s="351" customFormat="1" x14ac:dyDescent="0.25">
      <c r="A822" s="26">
        <v>67</v>
      </c>
      <c r="B822" s="25" t="s">
        <v>14</v>
      </c>
      <c r="C822" s="363">
        <v>3</v>
      </c>
      <c r="D822" s="364">
        <v>0</v>
      </c>
      <c r="E822" s="364">
        <v>0</v>
      </c>
      <c r="F822" s="364">
        <v>1488</v>
      </c>
      <c r="G822" s="364">
        <v>440</v>
      </c>
      <c r="H822" s="364">
        <v>0</v>
      </c>
      <c r="I822" s="364">
        <v>9380</v>
      </c>
      <c r="J822" s="365">
        <v>11310</v>
      </c>
      <c r="K822" s="366">
        <v>26894.400000000001</v>
      </c>
      <c r="L822" s="366">
        <v>0.4205336426914153</v>
      </c>
      <c r="M822" s="364">
        <v>436</v>
      </c>
      <c r="N822" s="364">
        <v>57</v>
      </c>
      <c r="O822" s="360">
        <v>16132</v>
      </c>
      <c r="P822" s="367">
        <v>-0.29890900074386317</v>
      </c>
      <c r="Q822" s="368" t="s">
        <v>45</v>
      </c>
      <c r="R822" s="388" t="s">
        <v>255</v>
      </c>
    </row>
    <row r="823" spans="1:18" s="380" customFormat="1" x14ac:dyDescent="0.25">
      <c r="A823" s="381"/>
      <c r="B823" s="371" t="s">
        <v>16</v>
      </c>
      <c r="C823" s="372">
        <v>7</v>
      </c>
      <c r="D823" s="373">
        <v>0</v>
      </c>
      <c r="E823" s="373">
        <v>2</v>
      </c>
      <c r="F823" s="373">
        <v>2764</v>
      </c>
      <c r="G823" s="373">
        <v>695</v>
      </c>
      <c r="H823" s="373">
        <v>0</v>
      </c>
      <c r="I823" s="373">
        <v>15816</v>
      </c>
      <c r="J823" s="378">
        <v>19284</v>
      </c>
      <c r="K823" s="379">
        <v>43499</v>
      </c>
      <c r="L823" s="379">
        <v>0.44332053610427824</v>
      </c>
      <c r="M823" s="373">
        <v>811</v>
      </c>
      <c r="N823" s="373">
        <v>111</v>
      </c>
      <c r="O823" s="360">
        <v>27766</v>
      </c>
      <c r="P823" s="367">
        <v>-0.30548152416624652</v>
      </c>
      <c r="Q823" s="368"/>
    </row>
    <row r="824" spans="1:18" s="351" customFormat="1" x14ac:dyDescent="0.25">
      <c r="A824" s="26"/>
      <c r="B824" s="25"/>
      <c r="C824" s="363"/>
      <c r="D824" s="364"/>
      <c r="E824" s="364"/>
      <c r="F824" s="364"/>
      <c r="G824" s="364"/>
      <c r="H824" s="364"/>
      <c r="I824" s="364"/>
      <c r="J824" s="365"/>
      <c r="K824" s="366"/>
      <c r="L824" s="366"/>
      <c r="M824" s="364"/>
      <c r="N824" s="364"/>
      <c r="O824" s="360"/>
      <c r="P824" s="367"/>
      <c r="Q824" s="368"/>
    </row>
    <row r="825" spans="1:18" s="351" customFormat="1" x14ac:dyDescent="0.25">
      <c r="A825" s="26">
        <v>70</v>
      </c>
      <c r="B825" s="25" t="s">
        <v>17</v>
      </c>
      <c r="C825" s="363">
        <v>7</v>
      </c>
      <c r="D825" s="364">
        <v>0</v>
      </c>
      <c r="E825" s="364">
        <v>4</v>
      </c>
      <c r="F825" s="364">
        <v>2531</v>
      </c>
      <c r="G825" s="364">
        <v>600</v>
      </c>
      <c r="H825" s="364">
        <v>0</v>
      </c>
      <c r="I825" s="364">
        <v>13530</v>
      </c>
      <c r="J825" s="365">
        <v>16672</v>
      </c>
      <c r="K825" s="366">
        <v>21211.599999999999</v>
      </c>
      <c r="L825" s="366">
        <v>0.78598502706066498</v>
      </c>
      <c r="M825" s="364">
        <v>853</v>
      </c>
      <c r="N825" s="364">
        <v>161</v>
      </c>
      <c r="O825" s="360">
        <v>26241</v>
      </c>
      <c r="P825" s="367">
        <v>-0.3646583590564384</v>
      </c>
      <c r="Q825" s="368" t="s">
        <v>47</v>
      </c>
      <c r="R825" s="388" t="s">
        <v>255</v>
      </c>
    </row>
    <row r="826" spans="1:18" s="351" customFormat="1" x14ac:dyDescent="0.25">
      <c r="A826" s="26">
        <v>70</v>
      </c>
      <c r="B826" s="25" t="s">
        <v>14</v>
      </c>
      <c r="C826" s="363">
        <v>25</v>
      </c>
      <c r="D826" s="364">
        <v>0</v>
      </c>
      <c r="E826" s="364">
        <v>13</v>
      </c>
      <c r="F826" s="364">
        <v>8207</v>
      </c>
      <c r="G826" s="364">
        <v>2307</v>
      </c>
      <c r="H826" s="364">
        <v>0</v>
      </c>
      <c r="I826" s="364">
        <v>53242</v>
      </c>
      <c r="J826" s="365">
        <v>63794</v>
      </c>
      <c r="K826" s="366">
        <v>80338.600000000006</v>
      </c>
      <c r="L826" s="366">
        <v>0.79406412359687617</v>
      </c>
      <c r="M826" s="364">
        <v>2864</v>
      </c>
      <c r="N826" s="364">
        <v>893</v>
      </c>
      <c r="O826" s="360">
        <v>91553</v>
      </c>
      <c r="P826" s="367">
        <v>-0.30320142431160091</v>
      </c>
      <c r="Q826" s="368" t="s">
        <v>45</v>
      </c>
      <c r="R826" s="388" t="s">
        <v>255</v>
      </c>
    </row>
    <row r="827" spans="1:18" s="351" customFormat="1" x14ac:dyDescent="0.25">
      <c r="A827" s="26"/>
      <c r="B827" s="25" t="s">
        <v>16</v>
      </c>
      <c r="C827" s="363">
        <v>32</v>
      </c>
      <c r="D827" s="364">
        <v>0</v>
      </c>
      <c r="E827" s="364">
        <v>17</v>
      </c>
      <c r="F827" s="364">
        <v>10738</v>
      </c>
      <c r="G827" s="364">
        <v>2907</v>
      </c>
      <c r="H827" s="364">
        <v>0</v>
      </c>
      <c r="I827" s="364">
        <v>66772</v>
      </c>
      <c r="J827" s="365">
        <v>80466</v>
      </c>
      <c r="K827" s="366">
        <v>101550.20000000001</v>
      </c>
      <c r="L827" s="366">
        <v>0.79237657828344987</v>
      </c>
      <c r="M827" s="364">
        <v>3717</v>
      </c>
      <c r="N827" s="364">
        <v>1054</v>
      </c>
      <c r="O827" s="360">
        <v>117794</v>
      </c>
      <c r="P827" s="367">
        <v>-0.31689220164015142</v>
      </c>
      <c r="Q827" s="368"/>
      <c r="R827" s="388"/>
    </row>
    <row r="828" spans="1:18" s="351" customFormat="1" x14ac:dyDescent="0.25">
      <c r="A828" s="26"/>
      <c r="B828" s="25"/>
      <c r="C828" s="363"/>
      <c r="D828" s="364"/>
      <c r="E828" s="364"/>
      <c r="F828" s="364"/>
      <c r="G828" s="364"/>
      <c r="H828" s="364"/>
      <c r="I828" s="364"/>
      <c r="J828" s="365"/>
      <c r="K828" s="366"/>
      <c r="L828" s="366"/>
      <c r="M828" s="364"/>
      <c r="N828" s="364"/>
      <c r="O828" s="360"/>
      <c r="P828" s="367"/>
      <c r="Q828" s="368"/>
      <c r="R828" s="388"/>
    </row>
    <row r="829" spans="1:18" s="351" customFormat="1" x14ac:dyDescent="0.25">
      <c r="A829" s="26">
        <v>72</v>
      </c>
      <c r="B829" s="25" t="s">
        <v>22</v>
      </c>
      <c r="C829" s="363">
        <v>1</v>
      </c>
      <c r="D829" s="364">
        <v>0</v>
      </c>
      <c r="E829" s="364">
        <v>2</v>
      </c>
      <c r="F829" s="364">
        <v>736</v>
      </c>
      <c r="G829" s="364">
        <v>0</v>
      </c>
      <c r="H829" s="364">
        <v>0</v>
      </c>
      <c r="I829" s="364">
        <v>13911</v>
      </c>
      <c r="J829" s="365">
        <v>14650</v>
      </c>
      <c r="K829" s="366">
        <v>9370.7999999999993</v>
      </c>
      <c r="L829" s="366">
        <v>1.5633670551073549</v>
      </c>
      <c r="M829" s="364">
        <v>700</v>
      </c>
      <c r="N829" s="364">
        <v>91</v>
      </c>
      <c r="O829" s="360">
        <v>6587</v>
      </c>
      <c r="P829" s="367">
        <v>1.2240777288598754</v>
      </c>
      <c r="Q829" s="368" t="s">
        <v>51</v>
      </c>
      <c r="R829" s="388" t="s">
        <v>255</v>
      </c>
    </row>
    <row r="830" spans="1:18" s="380" customFormat="1" x14ac:dyDescent="0.25">
      <c r="A830" s="381">
        <v>72</v>
      </c>
      <c r="B830" s="371" t="s">
        <v>20</v>
      </c>
      <c r="C830" s="372">
        <v>0</v>
      </c>
      <c r="D830" s="373">
        <v>0</v>
      </c>
      <c r="E830" s="373">
        <v>0</v>
      </c>
      <c r="F830" s="373">
        <v>6</v>
      </c>
      <c r="G830" s="373">
        <v>0</v>
      </c>
      <c r="H830" s="373">
        <v>0</v>
      </c>
      <c r="I830" s="373">
        <v>172</v>
      </c>
      <c r="J830" s="378">
        <v>178</v>
      </c>
      <c r="K830" s="379">
        <v>4956.2</v>
      </c>
      <c r="L830" s="379">
        <v>3.59146120011299E-2</v>
      </c>
      <c r="M830" s="373">
        <v>9</v>
      </c>
      <c r="N830" s="373">
        <v>0</v>
      </c>
      <c r="O830" s="360">
        <v>476</v>
      </c>
      <c r="P830" s="367">
        <v>-0.62605042016806722</v>
      </c>
      <c r="Q830" s="368" t="s">
        <v>140</v>
      </c>
      <c r="R830" s="380" t="s">
        <v>255</v>
      </c>
    </row>
    <row r="831" spans="1:18" s="351" customFormat="1" x14ac:dyDescent="0.25">
      <c r="A831" s="26">
        <v>72</v>
      </c>
      <c r="B831" s="25" t="s">
        <v>14</v>
      </c>
      <c r="C831" s="363">
        <v>1</v>
      </c>
      <c r="D831" s="364">
        <v>0</v>
      </c>
      <c r="E831" s="364">
        <v>0</v>
      </c>
      <c r="F831" s="364">
        <v>153</v>
      </c>
      <c r="G831" s="364">
        <v>0</v>
      </c>
      <c r="H831" s="364">
        <v>0</v>
      </c>
      <c r="I831" s="364">
        <v>2550</v>
      </c>
      <c r="J831" s="365">
        <v>2704</v>
      </c>
      <c r="K831" s="366">
        <v>10326.4</v>
      </c>
      <c r="L831" s="366">
        <v>0.26185311434769137</v>
      </c>
      <c r="M831" s="364">
        <v>99</v>
      </c>
      <c r="N831" s="364">
        <v>15</v>
      </c>
      <c r="O831" s="360">
        <v>3799</v>
      </c>
      <c r="P831" s="367">
        <v>-0.28823374572255855</v>
      </c>
      <c r="Q831" s="368" t="s">
        <v>45</v>
      </c>
      <c r="R831" s="351" t="s">
        <v>255</v>
      </c>
    </row>
    <row r="832" spans="1:18" s="351" customFormat="1" x14ac:dyDescent="0.25">
      <c r="A832" s="26">
        <v>72</v>
      </c>
      <c r="B832" s="25" t="s">
        <v>15</v>
      </c>
      <c r="C832" s="363">
        <v>2</v>
      </c>
      <c r="D832" s="364">
        <v>0</v>
      </c>
      <c r="E832" s="364">
        <v>0</v>
      </c>
      <c r="F832" s="364">
        <v>732</v>
      </c>
      <c r="G832" s="364">
        <v>1</v>
      </c>
      <c r="H832" s="364">
        <v>0</v>
      </c>
      <c r="I832" s="364">
        <v>11741</v>
      </c>
      <c r="J832" s="365">
        <v>12476</v>
      </c>
      <c r="K832" s="366">
        <v>44772</v>
      </c>
      <c r="L832" s="366">
        <v>0.27865630304654693</v>
      </c>
      <c r="M832" s="364">
        <v>502</v>
      </c>
      <c r="N832" s="364">
        <v>64</v>
      </c>
      <c r="O832" s="360">
        <v>30262</v>
      </c>
      <c r="P832" s="367">
        <v>-0.58773379155376382</v>
      </c>
      <c r="Q832" s="368" t="s">
        <v>46</v>
      </c>
      <c r="R832" s="388" t="s">
        <v>255</v>
      </c>
    </row>
    <row r="833" spans="1:37" s="351" customFormat="1" x14ac:dyDescent="0.25">
      <c r="A833" s="26">
        <v>72</v>
      </c>
      <c r="B833" s="25" t="s">
        <v>18</v>
      </c>
      <c r="C833" s="363">
        <v>0</v>
      </c>
      <c r="D833" s="364">
        <v>0</v>
      </c>
      <c r="E833" s="364">
        <v>6</v>
      </c>
      <c r="F833" s="364">
        <v>1067</v>
      </c>
      <c r="G833" s="364">
        <v>2</v>
      </c>
      <c r="H833" s="364">
        <v>0</v>
      </c>
      <c r="I833" s="364">
        <v>19010</v>
      </c>
      <c r="J833" s="365">
        <v>20085</v>
      </c>
      <c r="K833" s="366">
        <v>41819.4</v>
      </c>
      <c r="L833" s="366">
        <v>0.48027948751058119</v>
      </c>
      <c r="M833" s="364">
        <v>984</v>
      </c>
      <c r="N833" s="364">
        <v>147</v>
      </c>
      <c r="O833" s="360">
        <v>43158</v>
      </c>
      <c r="P833" s="367">
        <v>-0.53461698873905183</v>
      </c>
      <c r="Q833" s="368" t="s">
        <v>48</v>
      </c>
      <c r="R833" s="351" t="s">
        <v>255</v>
      </c>
    </row>
    <row r="834" spans="1:37" s="351" customFormat="1" x14ac:dyDescent="0.25">
      <c r="A834" s="26"/>
      <c r="B834" s="25" t="s">
        <v>16</v>
      </c>
      <c r="C834" s="363">
        <v>4</v>
      </c>
      <c r="D834" s="364">
        <v>0</v>
      </c>
      <c r="E834" s="364">
        <v>8</v>
      </c>
      <c r="F834" s="364">
        <v>2694</v>
      </c>
      <c r="G834" s="364">
        <v>3</v>
      </c>
      <c r="H834" s="364">
        <v>0</v>
      </c>
      <c r="I834" s="364">
        <v>47384</v>
      </c>
      <c r="J834" s="365">
        <v>50093</v>
      </c>
      <c r="K834" s="366">
        <v>111244.79999999999</v>
      </c>
      <c r="L834" s="366">
        <v>0.45029520480957319</v>
      </c>
      <c r="M834" s="364">
        <v>2294</v>
      </c>
      <c r="N834" s="364">
        <v>317</v>
      </c>
      <c r="O834" s="360">
        <v>84282</v>
      </c>
      <c r="P834" s="367">
        <v>-0.40565007949502863</v>
      </c>
      <c r="Q834" s="368"/>
      <c r="R834" s="388"/>
    </row>
    <row r="835" spans="1:37" s="351" customFormat="1" x14ac:dyDescent="0.25">
      <c r="A835" s="26"/>
      <c r="B835" s="25"/>
      <c r="C835" s="363"/>
      <c r="D835" s="364"/>
      <c r="E835" s="364"/>
      <c r="F835" s="364"/>
      <c r="G835" s="364"/>
      <c r="H835" s="364"/>
      <c r="I835" s="364"/>
      <c r="J835" s="365"/>
      <c r="K835" s="366"/>
      <c r="L835" s="366"/>
      <c r="M835" s="364"/>
      <c r="N835" s="364"/>
      <c r="O835" s="360"/>
      <c r="P835" s="367"/>
      <c r="Q835" s="368"/>
      <c r="R835" s="388"/>
    </row>
    <row r="836" spans="1:37" s="351" customFormat="1" x14ac:dyDescent="0.25">
      <c r="A836" s="26">
        <v>75</v>
      </c>
      <c r="B836" s="25" t="s">
        <v>14</v>
      </c>
      <c r="C836" s="363">
        <v>2</v>
      </c>
      <c r="D836" s="364">
        <v>0</v>
      </c>
      <c r="E836" s="364">
        <v>3</v>
      </c>
      <c r="F836" s="364">
        <v>1017</v>
      </c>
      <c r="G836" s="364">
        <v>431</v>
      </c>
      <c r="H836" s="364">
        <v>0</v>
      </c>
      <c r="I836" s="364">
        <v>7722</v>
      </c>
      <c r="J836" s="365">
        <v>9175</v>
      </c>
      <c r="K836" s="366">
        <v>31554</v>
      </c>
      <c r="L836" s="366">
        <v>0.29077137605374914</v>
      </c>
      <c r="M836" s="364">
        <v>273</v>
      </c>
      <c r="N836" s="364">
        <v>44</v>
      </c>
      <c r="O836" s="360">
        <v>14562</v>
      </c>
      <c r="P836" s="367">
        <v>-0.36993544842741377</v>
      </c>
      <c r="Q836" s="368" t="s">
        <v>45</v>
      </c>
      <c r="R836" s="388" t="s">
        <v>255</v>
      </c>
    </row>
    <row r="837" spans="1:37" s="351" customFormat="1" x14ac:dyDescent="0.25">
      <c r="A837" s="381"/>
      <c r="B837" s="371"/>
      <c r="C837" s="372"/>
      <c r="D837" s="373"/>
      <c r="E837" s="373"/>
      <c r="F837" s="373"/>
      <c r="G837" s="373"/>
      <c r="H837" s="373"/>
      <c r="I837" s="373"/>
      <c r="J837" s="378"/>
      <c r="K837" s="379"/>
      <c r="L837" s="379"/>
      <c r="M837" s="373"/>
      <c r="N837" s="373"/>
      <c r="O837" s="360"/>
      <c r="P837" s="367"/>
      <c r="Q837" s="368"/>
      <c r="R837" s="388"/>
      <c r="S837" s="388"/>
      <c r="T837" s="388"/>
      <c r="U837" s="388"/>
      <c r="V837" s="388"/>
      <c r="W837" s="388"/>
      <c r="X837" s="388"/>
      <c r="Y837" s="388"/>
      <c r="Z837" s="388"/>
      <c r="AA837" s="388"/>
      <c r="AB837" s="388"/>
      <c r="AC837" s="388"/>
      <c r="AD837" s="388"/>
      <c r="AE837" s="388"/>
      <c r="AF837" s="388"/>
      <c r="AG837" s="388"/>
      <c r="AH837" s="388"/>
      <c r="AI837" s="388"/>
      <c r="AJ837" s="388"/>
      <c r="AK837" s="388"/>
    </row>
    <row r="838" spans="1:37" s="388" customFormat="1" x14ac:dyDescent="0.25">
      <c r="A838" s="26">
        <v>77</v>
      </c>
      <c r="B838" s="25" t="s">
        <v>19</v>
      </c>
      <c r="C838" s="363">
        <v>1</v>
      </c>
      <c r="D838" s="364">
        <v>0</v>
      </c>
      <c r="E838" s="364">
        <v>0</v>
      </c>
      <c r="F838" s="364">
        <v>7</v>
      </c>
      <c r="G838" s="364">
        <v>1</v>
      </c>
      <c r="H838" s="364">
        <v>0</v>
      </c>
      <c r="I838" s="364">
        <v>1134</v>
      </c>
      <c r="J838" s="365">
        <v>1143</v>
      </c>
      <c r="K838" s="366">
        <v>4994.8</v>
      </c>
      <c r="L838" s="366">
        <v>0.22883799151117162</v>
      </c>
      <c r="M838" s="364">
        <v>46</v>
      </c>
      <c r="N838" s="364">
        <v>5</v>
      </c>
      <c r="O838" s="360">
        <v>947</v>
      </c>
      <c r="P838" s="367">
        <v>0.20696937697993656</v>
      </c>
      <c r="Q838" s="368" t="s">
        <v>49</v>
      </c>
      <c r="R838" s="351" t="s">
        <v>255</v>
      </c>
      <c r="S838" s="351"/>
      <c r="T838" s="351"/>
      <c r="U838" s="351"/>
      <c r="V838" s="351"/>
      <c r="W838" s="351"/>
      <c r="X838" s="351"/>
      <c r="Y838" s="351"/>
      <c r="Z838" s="351"/>
      <c r="AA838" s="351"/>
      <c r="AB838" s="351"/>
      <c r="AC838" s="351"/>
      <c r="AD838" s="351"/>
      <c r="AE838" s="351"/>
      <c r="AF838" s="351"/>
      <c r="AG838" s="351"/>
      <c r="AH838" s="351"/>
      <c r="AI838" s="351"/>
      <c r="AJ838" s="351"/>
      <c r="AK838" s="351"/>
    </row>
    <row r="839" spans="1:37" s="351" customFormat="1" x14ac:dyDescent="0.25">
      <c r="A839" s="26">
        <v>77</v>
      </c>
      <c r="B839" s="25" t="s">
        <v>14</v>
      </c>
      <c r="C839" s="363">
        <v>1</v>
      </c>
      <c r="D839" s="364">
        <v>0</v>
      </c>
      <c r="E839" s="364">
        <v>1</v>
      </c>
      <c r="F839" s="364">
        <v>173</v>
      </c>
      <c r="G839" s="364">
        <v>48</v>
      </c>
      <c r="H839" s="364">
        <v>0</v>
      </c>
      <c r="I839" s="364">
        <v>15655</v>
      </c>
      <c r="J839" s="365">
        <v>15878</v>
      </c>
      <c r="K839" s="366">
        <v>60632.399999999994</v>
      </c>
      <c r="L839" s="366">
        <v>0.26187318991166442</v>
      </c>
      <c r="M839" s="364">
        <v>567</v>
      </c>
      <c r="N839" s="364">
        <v>155</v>
      </c>
      <c r="O839" s="360">
        <v>40308</v>
      </c>
      <c r="P839" s="367">
        <v>-0.60608315967053694</v>
      </c>
      <c r="Q839" s="368" t="s">
        <v>45</v>
      </c>
      <c r="R839" s="388" t="s">
        <v>255</v>
      </c>
    </row>
    <row r="840" spans="1:37" s="380" customFormat="1" x14ac:dyDescent="0.25">
      <c r="A840" s="26">
        <v>77</v>
      </c>
      <c r="B840" s="390" t="s">
        <v>18</v>
      </c>
      <c r="C840" s="363">
        <v>0</v>
      </c>
      <c r="D840" s="364">
        <v>0</v>
      </c>
      <c r="E840" s="364">
        <v>0</v>
      </c>
      <c r="F840" s="364">
        <v>51</v>
      </c>
      <c r="G840" s="364">
        <v>12</v>
      </c>
      <c r="H840" s="364">
        <v>0</v>
      </c>
      <c r="I840" s="364">
        <v>8145</v>
      </c>
      <c r="J840" s="365">
        <v>8208</v>
      </c>
      <c r="K840" s="366">
        <v>19918</v>
      </c>
      <c r="L840" s="366">
        <v>0.41208956722562506</v>
      </c>
      <c r="M840" s="364">
        <v>281</v>
      </c>
      <c r="N840" s="364">
        <v>72</v>
      </c>
      <c r="O840" s="360">
        <v>18938</v>
      </c>
      <c r="P840" s="367">
        <v>-0.56658570070757208</v>
      </c>
      <c r="Q840" s="368" t="s">
        <v>48</v>
      </c>
      <c r="R840" s="388" t="s">
        <v>255</v>
      </c>
    </row>
    <row r="841" spans="1:37" s="351" customFormat="1" x14ac:dyDescent="0.25">
      <c r="A841" s="26"/>
      <c r="B841" s="25" t="s">
        <v>16</v>
      </c>
      <c r="C841" s="363">
        <v>2</v>
      </c>
      <c r="D841" s="364">
        <v>0</v>
      </c>
      <c r="E841" s="364">
        <v>1</v>
      </c>
      <c r="F841" s="364">
        <v>231</v>
      </c>
      <c r="G841" s="364">
        <v>61</v>
      </c>
      <c r="H841" s="364">
        <v>0</v>
      </c>
      <c r="I841" s="364">
        <v>24934</v>
      </c>
      <c r="J841" s="365">
        <v>25229</v>
      </c>
      <c r="K841" s="366">
        <v>85545.2</v>
      </c>
      <c r="L841" s="366">
        <v>0.29492011240841098</v>
      </c>
      <c r="M841" s="364">
        <v>894</v>
      </c>
      <c r="N841" s="364">
        <v>232</v>
      </c>
      <c r="O841" s="360">
        <v>60193</v>
      </c>
      <c r="P841" s="367">
        <v>-0.58086488462113528</v>
      </c>
      <c r="Q841" s="368"/>
      <c r="R841" s="388"/>
    </row>
    <row r="842" spans="1:37" s="351" customFormat="1" x14ac:dyDescent="0.25">
      <c r="A842" s="26"/>
      <c r="B842" s="25"/>
      <c r="C842" s="363"/>
      <c r="D842" s="364"/>
      <c r="E842" s="364"/>
      <c r="F842" s="364"/>
      <c r="G842" s="364"/>
      <c r="H842" s="364"/>
      <c r="I842" s="364"/>
      <c r="J842" s="365"/>
      <c r="K842" s="366"/>
      <c r="L842" s="366"/>
      <c r="M842" s="364"/>
      <c r="N842" s="364"/>
      <c r="O842" s="360"/>
      <c r="P842" s="367"/>
      <c r="Q842" s="368"/>
      <c r="R842" s="388"/>
    </row>
    <row r="843" spans="1:37" s="351" customFormat="1" x14ac:dyDescent="0.25">
      <c r="A843" s="381">
        <v>80</v>
      </c>
      <c r="B843" s="371" t="s">
        <v>17</v>
      </c>
      <c r="C843" s="372">
        <v>6</v>
      </c>
      <c r="D843" s="373">
        <v>0</v>
      </c>
      <c r="E843" s="373">
        <v>1</v>
      </c>
      <c r="F843" s="373">
        <v>884</v>
      </c>
      <c r="G843" s="373">
        <v>346</v>
      </c>
      <c r="H843" s="373">
        <v>0</v>
      </c>
      <c r="I843" s="373">
        <v>8030</v>
      </c>
      <c r="J843" s="378">
        <v>9267</v>
      </c>
      <c r="K843" s="379">
        <v>3791.2</v>
      </c>
      <c r="L843" s="379">
        <v>2.4443447984806923</v>
      </c>
      <c r="M843" s="373">
        <v>310</v>
      </c>
      <c r="N843" s="373">
        <v>99</v>
      </c>
      <c r="O843" s="360">
        <v>7578</v>
      </c>
      <c r="P843" s="367">
        <v>0.22288202692003156</v>
      </c>
      <c r="Q843" s="368" t="s">
        <v>47</v>
      </c>
      <c r="R843" s="351" t="s">
        <v>255</v>
      </c>
    </row>
    <row r="844" spans="1:37" s="380" customFormat="1" x14ac:dyDescent="0.25">
      <c r="A844" s="26">
        <v>80</v>
      </c>
      <c r="B844" s="25" t="s">
        <v>20</v>
      </c>
      <c r="C844" s="363">
        <v>3</v>
      </c>
      <c r="D844" s="364">
        <v>0</v>
      </c>
      <c r="E844" s="364">
        <v>0</v>
      </c>
      <c r="F844" s="364">
        <v>44</v>
      </c>
      <c r="G844" s="364">
        <v>15</v>
      </c>
      <c r="H844" s="364">
        <v>0</v>
      </c>
      <c r="I844" s="364">
        <v>329</v>
      </c>
      <c r="J844" s="365">
        <v>391</v>
      </c>
      <c r="K844" s="366">
        <v>1590.4</v>
      </c>
      <c r="L844" s="366">
        <v>0.24585010060362172</v>
      </c>
      <c r="M844" s="364">
        <v>6</v>
      </c>
      <c r="N844" s="364">
        <v>0</v>
      </c>
      <c r="O844" s="360">
        <v>627</v>
      </c>
      <c r="P844" s="367">
        <v>-0.37639553429027117</v>
      </c>
      <c r="Q844" s="368" t="s">
        <v>247</v>
      </c>
      <c r="R844" s="380" t="s">
        <v>255</v>
      </c>
    </row>
    <row r="845" spans="1:37" s="380" customFormat="1" x14ac:dyDescent="0.25">
      <c r="A845" s="26">
        <v>80</v>
      </c>
      <c r="B845" s="25" t="s">
        <v>14</v>
      </c>
      <c r="C845" s="363">
        <v>22</v>
      </c>
      <c r="D845" s="364">
        <v>0</v>
      </c>
      <c r="E845" s="364">
        <v>2</v>
      </c>
      <c r="F845" s="364">
        <v>2328</v>
      </c>
      <c r="G845" s="364">
        <v>859</v>
      </c>
      <c r="H845" s="364">
        <v>0</v>
      </c>
      <c r="I845" s="364">
        <v>21777</v>
      </c>
      <c r="J845" s="365">
        <v>24988</v>
      </c>
      <c r="K845" s="366">
        <v>55118.399999999994</v>
      </c>
      <c r="L845" s="366">
        <v>0.45335133095300306</v>
      </c>
      <c r="M845" s="364">
        <v>958</v>
      </c>
      <c r="N845" s="364">
        <v>223</v>
      </c>
      <c r="O845" s="360">
        <v>35131</v>
      </c>
      <c r="P845" s="367">
        <v>-0.28871936466368731</v>
      </c>
      <c r="Q845" s="368" t="s">
        <v>45</v>
      </c>
      <c r="R845" s="388" t="s">
        <v>255</v>
      </c>
    </row>
    <row r="846" spans="1:37" s="351" customFormat="1" x14ac:dyDescent="0.25">
      <c r="A846" s="26">
        <v>80</v>
      </c>
      <c r="B846" s="25" t="s">
        <v>15</v>
      </c>
      <c r="C846" s="363">
        <v>2</v>
      </c>
      <c r="D846" s="364">
        <v>0</v>
      </c>
      <c r="E846" s="364">
        <v>0</v>
      </c>
      <c r="F846" s="364">
        <v>336</v>
      </c>
      <c r="G846" s="364">
        <v>137</v>
      </c>
      <c r="H846" s="364">
        <v>0</v>
      </c>
      <c r="I846" s="364">
        <v>3707</v>
      </c>
      <c r="J846" s="365">
        <v>4182</v>
      </c>
      <c r="K846" s="366">
        <v>11807.8</v>
      </c>
      <c r="L846" s="366">
        <v>0.35417266552617765</v>
      </c>
      <c r="M846" s="364">
        <v>229</v>
      </c>
      <c r="N846" s="364">
        <v>48</v>
      </c>
      <c r="O846" s="360">
        <v>5750</v>
      </c>
      <c r="P846" s="367">
        <v>-0.27269565217391301</v>
      </c>
      <c r="Q846" s="368" t="s">
        <v>46</v>
      </c>
      <c r="R846" s="388" t="s">
        <v>255</v>
      </c>
    </row>
    <row r="847" spans="1:37" s="351" customFormat="1" x14ac:dyDescent="0.25">
      <c r="A847" s="26"/>
      <c r="B847" s="25" t="s">
        <v>16</v>
      </c>
      <c r="C847" s="363">
        <v>33</v>
      </c>
      <c r="D847" s="364">
        <v>0</v>
      </c>
      <c r="E847" s="364">
        <v>3</v>
      </c>
      <c r="F847" s="364">
        <v>3592</v>
      </c>
      <c r="G847" s="364">
        <v>1357</v>
      </c>
      <c r="H847" s="364">
        <v>0</v>
      </c>
      <c r="I847" s="364">
        <v>33843</v>
      </c>
      <c r="J847" s="365">
        <v>38828</v>
      </c>
      <c r="K847" s="366">
        <v>72307.799999999988</v>
      </c>
      <c r="L847" s="366">
        <v>0.53698217896271228</v>
      </c>
      <c r="M847" s="364">
        <v>1503</v>
      </c>
      <c r="N847" s="364">
        <v>370</v>
      </c>
      <c r="O847" s="360">
        <v>49086</v>
      </c>
      <c r="P847" s="367">
        <v>-0.20898015727498676</v>
      </c>
      <c r="Q847" s="368"/>
      <c r="R847" s="388"/>
    </row>
    <row r="848" spans="1:37" s="351" customFormat="1" x14ac:dyDescent="0.25">
      <c r="A848" s="381"/>
      <c r="B848" s="371"/>
      <c r="C848" s="372"/>
      <c r="D848" s="373"/>
      <c r="E848" s="373"/>
      <c r="F848" s="373"/>
      <c r="G848" s="373"/>
      <c r="H848" s="373"/>
      <c r="I848" s="373"/>
      <c r="J848" s="378"/>
      <c r="K848" s="379"/>
      <c r="L848" s="379"/>
      <c r="M848" s="373"/>
      <c r="N848" s="373"/>
      <c r="O848" s="360"/>
      <c r="P848" s="367"/>
      <c r="Q848" s="368"/>
      <c r="R848" s="369"/>
      <c r="S848" s="369"/>
      <c r="T848" s="369"/>
      <c r="U848" s="369"/>
      <c r="V848" s="369"/>
      <c r="W848" s="369"/>
      <c r="X848" s="369"/>
      <c r="Y848" s="369"/>
      <c r="Z848" s="369"/>
      <c r="AA848" s="369"/>
      <c r="AB848" s="369"/>
      <c r="AC848" s="369"/>
      <c r="AD848" s="369"/>
      <c r="AE848" s="369"/>
      <c r="AF848" s="369"/>
      <c r="AG848" s="369"/>
      <c r="AH848" s="369"/>
      <c r="AI848" s="369"/>
      <c r="AJ848" s="369"/>
      <c r="AK848" s="369"/>
    </row>
    <row r="849" spans="1:37" s="380" customFormat="1" x14ac:dyDescent="0.25">
      <c r="A849" s="26">
        <v>81</v>
      </c>
      <c r="B849" s="25" t="s">
        <v>256</v>
      </c>
      <c r="C849" s="363">
        <v>0</v>
      </c>
      <c r="D849" s="364">
        <v>0</v>
      </c>
      <c r="E849" s="364">
        <v>0</v>
      </c>
      <c r="F849" s="364">
        <v>1</v>
      </c>
      <c r="G849" s="364">
        <v>0</v>
      </c>
      <c r="H849" s="364">
        <v>0</v>
      </c>
      <c r="I849" s="364">
        <v>215.71815856777491</v>
      </c>
      <c r="J849" s="365">
        <v>217</v>
      </c>
      <c r="K849" s="366">
        <v>3413.2</v>
      </c>
      <c r="L849" s="366">
        <v>6.3576702214930281E-2</v>
      </c>
      <c r="M849" s="364">
        <v>17.073145780051149</v>
      </c>
      <c r="N849" s="364">
        <v>1</v>
      </c>
      <c r="O849" s="360">
        <v>86</v>
      </c>
      <c r="P849" s="367">
        <v>1.5232558139534884</v>
      </c>
      <c r="Q849" s="368" t="s">
        <v>256</v>
      </c>
      <c r="R849" s="393" t="s">
        <v>255</v>
      </c>
      <c r="S849" s="393"/>
      <c r="T849" s="393"/>
      <c r="U849" s="393"/>
      <c r="V849" s="393"/>
      <c r="W849" s="393"/>
      <c r="X849" s="393"/>
      <c r="Y849" s="393"/>
      <c r="Z849" s="393"/>
      <c r="AA849" s="393"/>
      <c r="AB849" s="393"/>
      <c r="AC849" s="393"/>
      <c r="AD849" s="393"/>
      <c r="AE849" s="393"/>
      <c r="AF849" s="393"/>
      <c r="AG849" s="393"/>
      <c r="AH849" s="393"/>
      <c r="AI849" s="393"/>
      <c r="AJ849" s="393"/>
      <c r="AK849" s="393"/>
    </row>
    <row r="850" spans="1:37" s="453" customFormat="1" x14ac:dyDescent="0.25">
      <c r="A850" s="26">
        <v>81</v>
      </c>
      <c r="B850" s="25" t="s">
        <v>15</v>
      </c>
      <c r="C850" s="363">
        <v>1</v>
      </c>
      <c r="D850" s="364">
        <v>0</v>
      </c>
      <c r="E850" s="364">
        <v>0</v>
      </c>
      <c r="F850" s="364">
        <v>78</v>
      </c>
      <c r="G850" s="364">
        <v>3</v>
      </c>
      <c r="H850" s="364">
        <v>0</v>
      </c>
      <c r="I850" s="364">
        <v>9495.3058823529409</v>
      </c>
      <c r="J850" s="365">
        <v>9577</v>
      </c>
      <c r="K850" s="366">
        <v>36013.599999999999</v>
      </c>
      <c r="L850" s="366">
        <v>0.26592731634715777</v>
      </c>
      <c r="M850" s="364">
        <v>523.49411764705883</v>
      </c>
      <c r="N850" s="364">
        <v>48</v>
      </c>
      <c r="O850" s="360">
        <v>12835</v>
      </c>
      <c r="P850" s="367">
        <v>-0.25383716400467471</v>
      </c>
      <c r="Q850" s="368" t="s">
        <v>46</v>
      </c>
      <c r="R850" s="388" t="s">
        <v>255</v>
      </c>
      <c r="S850" s="452"/>
      <c r="T850" s="452"/>
      <c r="U850" s="452"/>
      <c r="V850" s="452"/>
      <c r="W850" s="452"/>
      <c r="X850" s="452"/>
      <c r="Y850" s="452"/>
      <c r="Z850" s="452"/>
      <c r="AA850" s="452"/>
      <c r="AB850" s="452"/>
      <c r="AC850" s="452"/>
      <c r="AD850" s="452"/>
      <c r="AE850" s="452"/>
      <c r="AF850" s="452"/>
      <c r="AG850" s="452"/>
      <c r="AH850" s="452"/>
      <c r="AI850" s="452"/>
      <c r="AJ850" s="452"/>
      <c r="AK850" s="452"/>
    </row>
    <row r="851" spans="1:37" s="453" customFormat="1" x14ac:dyDescent="0.25">
      <c r="A851" s="26">
        <v>81</v>
      </c>
      <c r="B851" s="25" t="s">
        <v>18</v>
      </c>
      <c r="C851" s="363">
        <v>0</v>
      </c>
      <c r="D851" s="364">
        <v>0</v>
      </c>
      <c r="E851" s="364">
        <v>0</v>
      </c>
      <c r="F851" s="364">
        <v>157</v>
      </c>
      <c r="G851" s="364">
        <v>0</v>
      </c>
      <c r="H851" s="364">
        <v>1</v>
      </c>
      <c r="I851" s="364">
        <v>18134.975959079282</v>
      </c>
      <c r="J851" s="365">
        <v>18293</v>
      </c>
      <c r="K851" s="366">
        <v>37928.800000000003</v>
      </c>
      <c r="L851" s="366">
        <v>0.4822984117609837</v>
      </c>
      <c r="M851" s="364">
        <v>901.43273657289001</v>
      </c>
      <c r="N851" s="364">
        <v>107</v>
      </c>
      <c r="O851" s="360">
        <v>29517</v>
      </c>
      <c r="P851" s="367">
        <v>-0.38025544601416128</v>
      </c>
      <c r="Q851" s="368" t="s">
        <v>48</v>
      </c>
      <c r="R851" s="388" t="s">
        <v>255</v>
      </c>
      <c r="S851" s="452"/>
      <c r="T851" s="452"/>
      <c r="U851" s="452"/>
      <c r="V851" s="452"/>
      <c r="W851" s="452"/>
      <c r="X851" s="452"/>
      <c r="Y851" s="452"/>
      <c r="Z851" s="452"/>
      <c r="AA851" s="452"/>
      <c r="AB851" s="452"/>
      <c r="AC851" s="452"/>
      <c r="AD851" s="452"/>
      <c r="AE851" s="452"/>
      <c r="AF851" s="452"/>
      <c r="AG851" s="452"/>
      <c r="AH851" s="452"/>
      <c r="AI851" s="452"/>
      <c r="AJ851" s="452"/>
      <c r="AK851" s="452"/>
    </row>
    <row r="852" spans="1:37" s="351" customFormat="1" x14ac:dyDescent="0.25">
      <c r="A852" s="26"/>
      <c r="B852" s="25" t="s">
        <v>16</v>
      </c>
      <c r="C852" s="363">
        <v>1</v>
      </c>
      <c r="D852" s="364">
        <v>0</v>
      </c>
      <c r="E852" s="364">
        <v>0</v>
      </c>
      <c r="F852" s="364">
        <v>236</v>
      </c>
      <c r="G852" s="364">
        <v>3</v>
      </c>
      <c r="H852" s="364">
        <v>1</v>
      </c>
      <c r="I852" s="364">
        <v>27846</v>
      </c>
      <c r="J852" s="365">
        <v>28087</v>
      </c>
      <c r="K852" s="366">
        <v>77355.600000000006</v>
      </c>
      <c r="L852" s="366">
        <v>0.3630894208046993</v>
      </c>
      <c r="M852" s="364">
        <v>1442</v>
      </c>
      <c r="N852" s="364">
        <v>156</v>
      </c>
      <c r="O852" s="360">
        <v>42438</v>
      </c>
      <c r="P852" s="367">
        <v>-0.33816390970356758</v>
      </c>
      <c r="Q852" s="368"/>
      <c r="R852" s="388"/>
      <c r="S852" s="369"/>
      <c r="T852" s="369"/>
      <c r="U852" s="369"/>
      <c r="V852" s="369"/>
      <c r="W852" s="369"/>
      <c r="X852" s="369"/>
      <c r="Y852" s="369"/>
      <c r="Z852" s="369"/>
      <c r="AA852" s="369"/>
      <c r="AB852" s="369"/>
      <c r="AC852" s="369"/>
      <c r="AD852" s="369"/>
      <c r="AE852" s="369"/>
      <c r="AF852" s="369"/>
      <c r="AG852" s="369"/>
      <c r="AH852" s="369"/>
      <c r="AI852" s="369"/>
      <c r="AJ852" s="369"/>
      <c r="AK852" s="369"/>
    </row>
    <row r="853" spans="1:37" s="351" customFormat="1" x14ac:dyDescent="0.25">
      <c r="A853" s="381"/>
      <c r="B853" s="371"/>
      <c r="C853" s="372"/>
      <c r="D853" s="373"/>
      <c r="E853" s="373"/>
      <c r="F853" s="373"/>
      <c r="G853" s="373"/>
      <c r="H853" s="373"/>
      <c r="I853" s="373"/>
      <c r="J853" s="378"/>
      <c r="K853" s="379"/>
      <c r="L853" s="379"/>
      <c r="M853" s="373"/>
      <c r="N853" s="373"/>
      <c r="O853" s="360"/>
      <c r="P853" s="367"/>
      <c r="Q853" s="368"/>
      <c r="R853" s="369"/>
      <c r="S853" s="369"/>
      <c r="T853" s="369"/>
      <c r="U853" s="369"/>
      <c r="V853" s="369"/>
      <c r="W853" s="369"/>
      <c r="X853" s="369"/>
      <c r="Y853" s="369"/>
      <c r="Z853" s="369"/>
      <c r="AA853" s="369"/>
      <c r="AB853" s="369"/>
      <c r="AC853" s="369"/>
      <c r="AD853" s="369"/>
      <c r="AE853" s="369"/>
      <c r="AF853" s="369"/>
      <c r="AG853" s="369"/>
      <c r="AH853" s="369"/>
      <c r="AI853" s="369"/>
      <c r="AJ853" s="369"/>
      <c r="AK853" s="369"/>
    </row>
    <row r="854" spans="1:37" s="351" customFormat="1" x14ac:dyDescent="0.25">
      <c r="A854" s="26">
        <v>83</v>
      </c>
      <c r="B854" s="25" t="s">
        <v>17</v>
      </c>
      <c r="C854" s="363">
        <v>0</v>
      </c>
      <c r="D854" s="364">
        <v>0</v>
      </c>
      <c r="E854" s="364">
        <v>0</v>
      </c>
      <c r="F854" s="364">
        <v>620</v>
      </c>
      <c r="G854" s="364">
        <v>205</v>
      </c>
      <c r="H854" s="364">
        <v>0</v>
      </c>
      <c r="I854" s="364">
        <v>3190</v>
      </c>
      <c r="J854" s="365">
        <v>4015</v>
      </c>
      <c r="K854" s="366">
        <v>7743</v>
      </c>
      <c r="L854" s="366">
        <v>0.51853286839726209</v>
      </c>
      <c r="M854" s="364">
        <v>206</v>
      </c>
      <c r="N854" s="364">
        <v>33</v>
      </c>
      <c r="O854" s="360">
        <v>7477</v>
      </c>
      <c r="P854" s="367">
        <v>-0.46301992777852075</v>
      </c>
      <c r="Q854" s="368" t="s">
        <v>47</v>
      </c>
      <c r="R854" s="369" t="s">
        <v>255</v>
      </c>
      <c r="S854" s="369"/>
      <c r="T854" s="369"/>
      <c r="U854" s="369"/>
      <c r="V854" s="369"/>
      <c r="W854" s="369"/>
      <c r="X854" s="369"/>
      <c r="Y854" s="369"/>
      <c r="Z854" s="369"/>
      <c r="AA854" s="369"/>
      <c r="AB854" s="369"/>
      <c r="AC854" s="369"/>
      <c r="AD854" s="369"/>
      <c r="AE854" s="369"/>
      <c r="AF854" s="369"/>
      <c r="AG854" s="369"/>
      <c r="AH854" s="369"/>
      <c r="AI854" s="369"/>
      <c r="AJ854" s="369"/>
      <c r="AK854" s="369"/>
    </row>
    <row r="855" spans="1:37" s="351" customFormat="1" x14ac:dyDescent="0.25">
      <c r="A855" s="26">
        <v>83</v>
      </c>
      <c r="B855" s="25" t="s">
        <v>23</v>
      </c>
      <c r="C855" s="363">
        <v>1</v>
      </c>
      <c r="D855" s="364">
        <v>0</v>
      </c>
      <c r="E855" s="364">
        <v>0</v>
      </c>
      <c r="F855" s="364">
        <v>240</v>
      </c>
      <c r="G855" s="364">
        <v>142</v>
      </c>
      <c r="H855" s="364">
        <v>0</v>
      </c>
      <c r="I855" s="364">
        <v>2273</v>
      </c>
      <c r="J855" s="365">
        <v>2656</v>
      </c>
      <c r="K855" s="366">
        <v>12023.400000000001</v>
      </c>
      <c r="L855" s="366">
        <v>0.22090257331536833</v>
      </c>
      <c r="M855" s="364">
        <v>144</v>
      </c>
      <c r="N855" s="364">
        <v>18</v>
      </c>
      <c r="O855" s="360">
        <v>4009</v>
      </c>
      <c r="P855" s="367">
        <v>-0.33749064604639556</v>
      </c>
      <c r="Q855" s="368" t="s">
        <v>52</v>
      </c>
      <c r="R855" s="388" t="s">
        <v>255</v>
      </c>
      <c r="S855" s="369"/>
      <c r="T855" s="369"/>
      <c r="U855" s="369"/>
      <c r="V855" s="369"/>
      <c r="W855" s="369"/>
      <c r="X855" s="369"/>
      <c r="Y855" s="369"/>
      <c r="Z855" s="369"/>
      <c r="AA855" s="369"/>
      <c r="AB855" s="369"/>
      <c r="AC855" s="369"/>
      <c r="AD855" s="369"/>
      <c r="AE855" s="369"/>
      <c r="AF855" s="369"/>
      <c r="AG855" s="369"/>
      <c r="AH855" s="369"/>
      <c r="AI855" s="369"/>
      <c r="AJ855" s="369"/>
      <c r="AK855" s="369"/>
    </row>
    <row r="856" spans="1:37" s="351" customFormat="1" x14ac:dyDescent="0.25">
      <c r="A856" s="26">
        <v>83</v>
      </c>
      <c r="B856" s="25" t="s">
        <v>14</v>
      </c>
      <c r="C856" s="363">
        <v>3</v>
      </c>
      <c r="D856" s="364">
        <v>0</v>
      </c>
      <c r="E856" s="364">
        <v>0</v>
      </c>
      <c r="F856" s="364">
        <v>1032</v>
      </c>
      <c r="G856" s="364">
        <v>463</v>
      </c>
      <c r="H856" s="364">
        <v>0</v>
      </c>
      <c r="I856" s="364">
        <v>7968</v>
      </c>
      <c r="J856" s="365">
        <v>9466</v>
      </c>
      <c r="K856" s="366">
        <v>22394.800000000003</v>
      </c>
      <c r="L856" s="366">
        <v>0.42268740957722323</v>
      </c>
      <c r="M856" s="364">
        <v>412</v>
      </c>
      <c r="N856" s="364">
        <v>83</v>
      </c>
      <c r="O856" s="360">
        <v>16953</v>
      </c>
      <c r="P856" s="367">
        <v>-0.44163274936589392</v>
      </c>
      <c r="Q856" s="368" t="s">
        <v>45</v>
      </c>
      <c r="R856" s="388" t="s">
        <v>255</v>
      </c>
      <c r="S856" s="438"/>
      <c r="T856" s="438"/>
      <c r="U856" s="438"/>
      <c r="V856" s="438"/>
      <c r="W856" s="438"/>
      <c r="X856" s="438"/>
      <c r="Y856" s="438"/>
      <c r="Z856" s="438"/>
      <c r="AA856" s="438"/>
      <c r="AB856" s="438"/>
      <c r="AC856" s="438"/>
      <c r="AD856" s="438"/>
      <c r="AE856" s="438"/>
      <c r="AF856" s="438"/>
      <c r="AG856" s="438"/>
      <c r="AH856" s="438"/>
      <c r="AI856" s="438"/>
      <c r="AJ856" s="438"/>
      <c r="AK856" s="438"/>
    </row>
    <row r="857" spans="1:37" s="380" customFormat="1" x14ac:dyDescent="0.25">
      <c r="A857" s="381"/>
      <c r="B857" s="371" t="s">
        <v>16</v>
      </c>
      <c r="C857" s="372">
        <v>4</v>
      </c>
      <c r="D857" s="373">
        <v>0</v>
      </c>
      <c r="E857" s="373">
        <v>0</v>
      </c>
      <c r="F857" s="373">
        <v>1892</v>
      </c>
      <c r="G857" s="373">
        <v>810</v>
      </c>
      <c r="H857" s="373">
        <v>0</v>
      </c>
      <c r="I857" s="373">
        <v>13431</v>
      </c>
      <c r="J857" s="378">
        <v>16137</v>
      </c>
      <c r="K857" s="379">
        <v>42161.200000000004</v>
      </c>
      <c r="L857" s="379">
        <v>0.38274527290494575</v>
      </c>
      <c r="M857" s="373">
        <v>762</v>
      </c>
      <c r="N857" s="373">
        <v>134</v>
      </c>
      <c r="O857" s="360">
        <v>28439</v>
      </c>
      <c r="P857" s="367">
        <v>-0.43257498505573333</v>
      </c>
      <c r="Q857" s="368"/>
      <c r="R857" s="454"/>
      <c r="S857" s="454"/>
      <c r="T857" s="454"/>
      <c r="U857" s="454"/>
      <c r="V857" s="454"/>
      <c r="W857" s="454"/>
      <c r="X857" s="454"/>
      <c r="Y857" s="454"/>
      <c r="Z857" s="454"/>
      <c r="AA857" s="454"/>
      <c r="AB857" s="454"/>
      <c r="AC857" s="454"/>
      <c r="AD857" s="454"/>
      <c r="AE857" s="454"/>
      <c r="AF857" s="454"/>
      <c r="AG857" s="454"/>
      <c r="AH857" s="454"/>
      <c r="AI857" s="454"/>
      <c r="AJ857" s="454"/>
      <c r="AK857" s="454"/>
    </row>
    <row r="858" spans="1:37" s="351" customFormat="1" x14ac:dyDescent="0.25">
      <c r="A858" s="26"/>
      <c r="B858" s="25"/>
      <c r="C858" s="363"/>
      <c r="D858" s="364"/>
      <c r="E858" s="364"/>
      <c r="F858" s="364"/>
      <c r="G858" s="364"/>
      <c r="H858" s="364"/>
      <c r="I858" s="364"/>
      <c r="J858" s="365"/>
      <c r="K858" s="366"/>
      <c r="L858" s="366"/>
      <c r="M858" s="364"/>
      <c r="N858" s="364"/>
      <c r="O858" s="360"/>
      <c r="P858" s="367"/>
      <c r="Q858" s="368"/>
      <c r="R858" s="438"/>
      <c r="S858" s="438"/>
      <c r="T858" s="438"/>
      <c r="U858" s="438"/>
      <c r="V858" s="438"/>
      <c r="W858" s="438"/>
      <c r="X858" s="438"/>
      <c r="Y858" s="438"/>
      <c r="Z858" s="438"/>
      <c r="AA858" s="438"/>
      <c r="AB858" s="438"/>
      <c r="AC858" s="438"/>
      <c r="AD858" s="438"/>
      <c r="AE858" s="438"/>
      <c r="AF858" s="438"/>
      <c r="AG858" s="438"/>
      <c r="AH858" s="438"/>
      <c r="AI858" s="438"/>
      <c r="AJ858" s="438"/>
      <c r="AK858" s="438"/>
    </row>
    <row r="859" spans="1:37" s="351" customFormat="1" x14ac:dyDescent="0.25">
      <c r="A859" s="26">
        <v>90</v>
      </c>
      <c r="B859" s="25" t="s">
        <v>17</v>
      </c>
      <c r="C859" s="363">
        <v>8</v>
      </c>
      <c r="D859" s="364">
        <v>0</v>
      </c>
      <c r="E859" s="364">
        <v>0</v>
      </c>
      <c r="F859" s="364">
        <v>876</v>
      </c>
      <c r="G859" s="364">
        <v>190</v>
      </c>
      <c r="H859" s="364">
        <v>0</v>
      </c>
      <c r="I859" s="364">
        <v>4111</v>
      </c>
      <c r="J859" s="365">
        <v>5185</v>
      </c>
      <c r="K859" s="366">
        <v>5578.6</v>
      </c>
      <c r="L859" s="366">
        <v>0.92944466353565403</v>
      </c>
      <c r="M859" s="364">
        <v>190</v>
      </c>
      <c r="N859" s="364">
        <v>27</v>
      </c>
      <c r="O859" s="360">
        <v>13327</v>
      </c>
      <c r="P859" s="367">
        <v>-0.61094019659338183</v>
      </c>
      <c r="Q859" s="368" t="s">
        <v>47</v>
      </c>
      <c r="R859" s="388" t="s">
        <v>255</v>
      </c>
      <c r="S859" s="369"/>
      <c r="T859" s="369"/>
      <c r="U859" s="369"/>
      <c r="V859" s="369"/>
      <c r="W859" s="369"/>
      <c r="X859" s="369"/>
      <c r="Y859" s="369"/>
      <c r="Z859" s="369"/>
      <c r="AA859" s="369"/>
      <c r="AB859" s="369"/>
      <c r="AC859" s="369"/>
      <c r="AD859" s="369"/>
      <c r="AE859" s="369"/>
      <c r="AF859" s="369"/>
      <c r="AG859" s="369"/>
      <c r="AH859" s="369"/>
      <c r="AI859" s="369"/>
      <c r="AJ859" s="369"/>
      <c r="AK859" s="369"/>
    </row>
    <row r="860" spans="1:37" s="351" customFormat="1" x14ac:dyDescent="0.25">
      <c r="A860" s="26">
        <v>90</v>
      </c>
      <c r="B860" s="25" t="s">
        <v>14</v>
      </c>
      <c r="C860" s="363">
        <v>74</v>
      </c>
      <c r="D860" s="364">
        <v>0</v>
      </c>
      <c r="E860" s="364">
        <v>14</v>
      </c>
      <c r="F860" s="364">
        <v>6492</v>
      </c>
      <c r="G860" s="364">
        <v>1435</v>
      </c>
      <c r="H860" s="364">
        <v>1</v>
      </c>
      <c r="I860" s="364">
        <v>36209</v>
      </c>
      <c r="J860" s="365">
        <v>44225</v>
      </c>
      <c r="K860" s="366">
        <v>67768.800000000003</v>
      </c>
      <c r="L860" s="366">
        <v>0.65258644095808094</v>
      </c>
      <c r="M860" s="364">
        <v>1985</v>
      </c>
      <c r="N860" s="364">
        <v>397</v>
      </c>
      <c r="O860" s="360">
        <v>50425</v>
      </c>
      <c r="P860" s="367">
        <v>-0.12295488349033212</v>
      </c>
      <c r="Q860" s="368" t="s">
        <v>45</v>
      </c>
      <c r="R860" s="369" t="s">
        <v>255</v>
      </c>
      <c r="S860" s="369"/>
      <c r="T860" s="369"/>
      <c r="U860" s="369"/>
      <c r="V860" s="369"/>
      <c r="W860" s="369"/>
      <c r="X860" s="369"/>
      <c r="Y860" s="369"/>
      <c r="Z860" s="369"/>
      <c r="AA860" s="369"/>
      <c r="AB860" s="369"/>
      <c r="AC860" s="369"/>
      <c r="AD860" s="369"/>
      <c r="AE860" s="369"/>
      <c r="AF860" s="369"/>
      <c r="AG860" s="369"/>
      <c r="AH860" s="369"/>
      <c r="AI860" s="369"/>
      <c r="AJ860" s="369"/>
      <c r="AK860" s="369"/>
    </row>
    <row r="861" spans="1:37" s="351" customFormat="1" x14ac:dyDescent="0.25">
      <c r="A861" s="26"/>
      <c r="B861" s="25" t="s">
        <v>16</v>
      </c>
      <c r="C861" s="363">
        <v>82</v>
      </c>
      <c r="D861" s="364">
        <v>0</v>
      </c>
      <c r="E861" s="364">
        <v>14</v>
      </c>
      <c r="F861" s="364">
        <v>7368</v>
      </c>
      <c r="G861" s="364">
        <v>1625</v>
      </c>
      <c r="H861" s="364">
        <v>1</v>
      </c>
      <c r="I861" s="364">
        <v>40320</v>
      </c>
      <c r="J861" s="365">
        <v>49410</v>
      </c>
      <c r="K861" s="366">
        <v>73347.400000000009</v>
      </c>
      <c r="L861" s="366">
        <v>0.67364351019940716</v>
      </c>
      <c r="M861" s="364">
        <v>2175</v>
      </c>
      <c r="N861" s="364">
        <v>424</v>
      </c>
      <c r="O861" s="360">
        <v>63752</v>
      </c>
      <c r="P861" s="367">
        <v>-0.22496549127870502</v>
      </c>
      <c r="Q861" s="368"/>
      <c r="R861" s="388"/>
      <c r="S861" s="369"/>
      <c r="T861" s="369"/>
      <c r="U861" s="369"/>
      <c r="V861" s="369"/>
      <c r="W861" s="369"/>
      <c r="X861" s="369"/>
      <c r="Y861" s="369"/>
      <c r="Z861" s="369"/>
      <c r="AA861" s="369"/>
      <c r="AB861" s="369"/>
      <c r="AC861" s="369"/>
      <c r="AD861" s="369"/>
      <c r="AE861" s="369"/>
      <c r="AF861" s="369"/>
      <c r="AG861" s="369"/>
      <c r="AH861" s="369"/>
      <c r="AI861" s="369"/>
      <c r="AJ861" s="369"/>
      <c r="AK861" s="369"/>
    </row>
    <row r="862" spans="1:37" s="351" customFormat="1" x14ac:dyDescent="0.25">
      <c r="A862" s="26"/>
      <c r="B862" s="25"/>
      <c r="C862" s="363"/>
      <c r="D862" s="364"/>
      <c r="E862" s="364"/>
      <c r="F862" s="364"/>
      <c r="G862" s="364"/>
      <c r="H862" s="364"/>
      <c r="I862" s="364"/>
      <c r="J862" s="365"/>
      <c r="K862" s="366"/>
      <c r="L862" s="366"/>
      <c r="M862" s="364"/>
      <c r="N862" s="364"/>
      <c r="O862" s="360"/>
      <c r="P862" s="367"/>
      <c r="Q862" s="368"/>
      <c r="R862" s="369"/>
      <c r="S862" s="369"/>
      <c r="T862" s="369"/>
      <c r="U862" s="369"/>
      <c r="V862" s="369"/>
      <c r="W862" s="369"/>
      <c r="X862" s="369"/>
      <c r="Y862" s="369"/>
      <c r="Z862" s="369"/>
      <c r="AA862" s="369"/>
      <c r="AB862" s="369"/>
      <c r="AC862" s="369"/>
      <c r="AD862" s="369"/>
      <c r="AE862" s="369"/>
      <c r="AF862" s="369"/>
      <c r="AG862" s="369"/>
      <c r="AH862" s="369"/>
      <c r="AI862" s="369"/>
      <c r="AJ862" s="369"/>
      <c r="AK862" s="369"/>
    </row>
    <row r="863" spans="1:37" s="388" customFormat="1" x14ac:dyDescent="0.25">
      <c r="A863" s="26">
        <v>96</v>
      </c>
      <c r="B863" s="25" t="s">
        <v>19</v>
      </c>
      <c r="C863" s="363">
        <v>2</v>
      </c>
      <c r="D863" s="364">
        <v>0</v>
      </c>
      <c r="E863" s="364">
        <v>0</v>
      </c>
      <c r="F863" s="364">
        <v>39</v>
      </c>
      <c r="G863" s="364">
        <v>4</v>
      </c>
      <c r="H863" s="364">
        <v>0</v>
      </c>
      <c r="I863" s="364">
        <v>20273</v>
      </c>
      <c r="J863" s="365">
        <v>20318</v>
      </c>
      <c r="K863" s="366">
        <v>20315.8</v>
      </c>
      <c r="L863" s="366">
        <v>1.0001082900993317</v>
      </c>
      <c r="M863" s="364">
        <v>952</v>
      </c>
      <c r="N863" s="364">
        <v>194</v>
      </c>
      <c r="O863" s="360">
        <v>30066</v>
      </c>
      <c r="P863" s="367">
        <v>-0.32422004922503822</v>
      </c>
      <c r="Q863" s="368" t="s">
        <v>49</v>
      </c>
      <c r="R863" s="388" t="s">
        <v>255</v>
      </c>
    </row>
    <row r="864" spans="1:37" s="388" customFormat="1" x14ac:dyDescent="0.25">
      <c r="A864" s="26"/>
      <c r="B864" s="25"/>
      <c r="C864" s="363"/>
      <c r="D864" s="364"/>
      <c r="E864" s="364"/>
      <c r="F864" s="364"/>
      <c r="G864" s="364"/>
      <c r="H864" s="364"/>
      <c r="I864" s="364"/>
      <c r="J864" s="365"/>
      <c r="K864" s="366"/>
      <c r="L864" s="366"/>
      <c r="M864" s="364"/>
      <c r="N864" s="364"/>
      <c r="O864" s="360"/>
      <c r="P864" s="367"/>
      <c r="Q864" s="368"/>
    </row>
    <row r="865" spans="1:37" s="389" customFormat="1" x14ac:dyDescent="0.25">
      <c r="A865" s="381">
        <v>104</v>
      </c>
      <c r="B865" s="371" t="s">
        <v>19</v>
      </c>
      <c r="C865" s="372">
        <v>4</v>
      </c>
      <c r="D865" s="373">
        <v>0</v>
      </c>
      <c r="E865" s="373">
        <v>0</v>
      </c>
      <c r="F865" s="373">
        <v>1</v>
      </c>
      <c r="G865" s="373">
        <v>1</v>
      </c>
      <c r="H865" s="373">
        <v>0</v>
      </c>
      <c r="I865" s="373">
        <v>8494</v>
      </c>
      <c r="J865" s="378">
        <v>8500</v>
      </c>
      <c r="K865" s="379">
        <v>15085.8</v>
      </c>
      <c r="L865" s="379">
        <v>0.56344376831192244</v>
      </c>
      <c r="M865" s="373">
        <v>369</v>
      </c>
      <c r="N865" s="373">
        <v>90</v>
      </c>
      <c r="O865" s="360">
        <v>6315</v>
      </c>
      <c r="P865" s="367">
        <v>0.34600158353127464</v>
      </c>
      <c r="Q865" s="368" t="s">
        <v>49</v>
      </c>
      <c r="R865" s="389" t="s">
        <v>255</v>
      </c>
    </row>
    <row r="866" spans="1:37" s="388" customFormat="1" x14ac:dyDescent="0.25">
      <c r="A866" s="26"/>
      <c r="B866" s="25"/>
      <c r="C866" s="363"/>
      <c r="D866" s="364"/>
      <c r="E866" s="364"/>
      <c r="F866" s="364"/>
      <c r="G866" s="364"/>
      <c r="H866" s="364"/>
      <c r="I866" s="364"/>
      <c r="J866" s="365"/>
      <c r="K866" s="366"/>
      <c r="L866" s="366"/>
      <c r="M866" s="364"/>
      <c r="N866" s="364"/>
      <c r="O866" s="360"/>
      <c r="P866" s="367"/>
      <c r="Q866" s="368"/>
    </row>
    <row r="867" spans="1:37" s="351" customFormat="1" x14ac:dyDescent="0.25">
      <c r="A867" s="26">
        <v>106</v>
      </c>
      <c r="B867" s="25" t="s">
        <v>17</v>
      </c>
      <c r="C867" s="363">
        <v>7</v>
      </c>
      <c r="D867" s="364">
        <v>0</v>
      </c>
      <c r="E867" s="364">
        <v>3</v>
      </c>
      <c r="F867" s="364">
        <v>819</v>
      </c>
      <c r="G867" s="364">
        <v>374</v>
      </c>
      <c r="H867" s="364">
        <v>0</v>
      </c>
      <c r="I867" s="364">
        <v>3800</v>
      </c>
      <c r="J867" s="365">
        <v>5003</v>
      </c>
      <c r="K867" s="366">
        <v>4816.8</v>
      </c>
      <c r="L867" s="366">
        <v>1.0386563693738582</v>
      </c>
      <c r="M867" s="364">
        <v>194</v>
      </c>
      <c r="N867" s="364">
        <v>30</v>
      </c>
      <c r="O867" s="360">
        <v>9305</v>
      </c>
      <c r="P867" s="367">
        <v>-0.46233207952713595</v>
      </c>
      <c r="Q867" s="368" t="s">
        <v>47</v>
      </c>
      <c r="R867" s="388" t="s">
        <v>255</v>
      </c>
      <c r="S867" s="369"/>
      <c r="T867" s="369"/>
      <c r="U867" s="369"/>
      <c r="V867" s="369"/>
      <c r="W867" s="369"/>
      <c r="X867" s="369"/>
      <c r="Y867" s="369"/>
      <c r="Z867" s="369"/>
      <c r="AA867" s="369"/>
      <c r="AB867" s="369"/>
      <c r="AC867" s="369"/>
      <c r="AD867" s="369"/>
      <c r="AE867" s="369"/>
      <c r="AF867" s="369"/>
      <c r="AG867" s="369"/>
      <c r="AH867" s="369"/>
      <c r="AI867" s="369"/>
      <c r="AJ867" s="369"/>
      <c r="AK867" s="369"/>
    </row>
    <row r="868" spans="1:37" s="351" customFormat="1" x14ac:dyDescent="0.25">
      <c r="A868" s="26">
        <v>106</v>
      </c>
      <c r="B868" s="25" t="s">
        <v>14</v>
      </c>
      <c r="C868" s="363">
        <v>17</v>
      </c>
      <c r="D868" s="364">
        <v>0</v>
      </c>
      <c r="E868" s="364">
        <v>10</v>
      </c>
      <c r="F868" s="364">
        <v>2955</v>
      </c>
      <c r="G868" s="364">
        <v>1707</v>
      </c>
      <c r="H868" s="364">
        <v>0</v>
      </c>
      <c r="I868" s="364">
        <v>20180</v>
      </c>
      <c r="J868" s="365">
        <v>24869</v>
      </c>
      <c r="K868" s="366">
        <v>35563.599999999999</v>
      </c>
      <c r="L868" s="366">
        <v>0.69928241235420485</v>
      </c>
      <c r="M868" s="364">
        <v>836</v>
      </c>
      <c r="N868" s="364">
        <v>251</v>
      </c>
      <c r="O868" s="360">
        <v>45942</v>
      </c>
      <c r="P868" s="367">
        <v>-0.45868704018109796</v>
      </c>
      <c r="Q868" s="368" t="s">
        <v>45</v>
      </c>
      <c r="R868" s="388" t="s">
        <v>255</v>
      </c>
      <c r="S868" s="388"/>
      <c r="T868" s="388"/>
      <c r="U868" s="388"/>
      <c r="V868" s="388"/>
      <c r="W868" s="388"/>
      <c r="X868" s="388"/>
      <c r="Y868" s="388"/>
      <c r="Z868" s="388"/>
      <c r="AA868" s="388"/>
      <c r="AB868" s="388"/>
      <c r="AC868" s="388"/>
      <c r="AD868" s="388"/>
      <c r="AE868" s="388"/>
      <c r="AF868" s="388"/>
      <c r="AG868" s="388"/>
      <c r="AH868" s="388"/>
      <c r="AI868" s="388"/>
      <c r="AJ868" s="388"/>
      <c r="AK868" s="388"/>
    </row>
    <row r="869" spans="1:37" s="351" customFormat="1" x14ac:dyDescent="0.25">
      <c r="A869" s="26"/>
      <c r="B869" s="25" t="s">
        <v>16</v>
      </c>
      <c r="C869" s="363">
        <v>24</v>
      </c>
      <c r="D869" s="364">
        <v>0</v>
      </c>
      <c r="E869" s="364">
        <v>13</v>
      </c>
      <c r="F869" s="364">
        <v>3774</v>
      </c>
      <c r="G869" s="364">
        <v>2081</v>
      </c>
      <c r="H869" s="364">
        <v>0</v>
      </c>
      <c r="I869" s="364">
        <v>23980</v>
      </c>
      <c r="J869" s="365">
        <v>29872</v>
      </c>
      <c r="K869" s="366">
        <v>40380.400000000001</v>
      </c>
      <c r="L869" s="366">
        <v>0.73976483640578095</v>
      </c>
      <c r="M869" s="364">
        <v>1030</v>
      </c>
      <c r="N869" s="364">
        <v>281</v>
      </c>
      <c r="O869" s="360">
        <v>55247</v>
      </c>
      <c r="P869" s="367">
        <v>-0.45930095751805533</v>
      </c>
      <c r="Q869" s="368"/>
      <c r="R869" s="388"/>
    </row>
    <row r="870" spans="1:37" s="351" customFormat="1" x14ac:dyDescent="0.25">
      <c r="A870" s="26"/>
      <c r="B870" s="25"/>
      <c r="C870" s="363"/>
      <c r="D870" s="364"/>
      <c r="E870" s="364"/>
      <c r="F870" s="364"/>
      <c r="G870" s="364"/>
      <c r="H870" s="364"/>
      <c r="I870" s="364"/>
      <c r="J870" s="365"/>
      <c r="K870" s="366"/>
      <c r="L870" s="366"/>
      <c r="M870" s="364"/>
      <c r="N870" s="364"/>
      <c r="O870" s="360"/>
      <c r="P870" s="367"/>
      <c r="Q870" s="368"/>
      <c r="R870" s="388"/>
    </row>
    <row r="871" spans="1:37" s="380" customFormat="1" x14ac:dyDescent="0.25">
      <c r="A871" s="26">
        <v>108</v>
      </c>
      <c r="B871" s="25" t="s">
        <v>22</v>
      </c>
      <c r="C871" s="363">
        <v>1</v>
      </c>
      <c r="D871" s="364">
        <v>0</v>
      </c>
      <c r="E871" s="364">
        <v>0</v>
      </c>
      <c r="F871" s="364">
        <v>5</v>
      </c>
      <c r="G871" s="364">
        <v>0</v>
      </c>
      <c r="H871" s="364">
        <v>0</v>
      </c>
      <c r="I871" s="364">
        <v>1466</v>
      </c>
      <c r="J871" s="365">
        <v>1472</v>
      </c>
      <c r="K871" s="366">
        <v>5564.7999999999993</v>
      </c>
      <c r="L871" s="366">
        <v>0.26451983898792414</v>
      </c>
      <c r="M871" s="364">
        <v>114</v>
      </c>
      <c r="N871" s="364">
        <v>4</v>
      </c>
      <c r="O871" s="360">
        <v>2300</v>
      </c>
      <c r="P871" s="367">
        <v>-0.36</v>
      </c>
      <c r="Q871" s="368" t="s">
        <v>51</v>
      </c>
      <c r="R871" s="388" t="s">
        <v>255</v>
      </c>
    </row>
    <row r="872" spans="1:37" s="351" customFormat="1" x14ac:dyDescent="0.25">
      <c r="A872" s="381">
        <v>108</v>
      </c>
      <c r="B872" s="371" t="s">
        <v>25</v>
      </c>
      <c r="C872" s="372">
        <v>0</v>
      </c>
      <c r="D872" s="373">
        <v>0</v>
      </c>
      <c r="E872" s="373">
        <v>0</v>
      </c>
      <c r="F872" s="373">
        <v>2</v>
      </c>
      <c r="G872" s="373">
        <v>0</v>
      </c>
      <c r="H872" s="373">
        <v>0</v>
      </c>
      <c r="I872" s="373">
        <v>1476</v>
      </c>
      <c r="J872" s="378">
        <v>1478</v>
      </c>
      <c r="K872" s="379">
        <v>15311.400000000001</v>
      </c>
      <c r="L872" s="379">
        <v>9.6529383335292651E-2</v>
      </c>
      <c r="M872" s="373">
        <v>139</v>
      </c>
      <c r="N872" s="373">
        <v>6</v>
      </c>
      <c r="O872" s="360">
        <v>1986</v>
      </c>
      <c r="P872" s="367">
        <v>-0.25579053373615313</v>
      </c>
      <c r="Q872" s="368" t="s">
        <v>54</v>
      </c>
      <c r="R872" s="351" t="s">
        <v>255</v>
      </c>
    </row>
    <row r="873" spans="1:37" s="351" customFormat="1" x14ac:dyDescent="0.25">
      <c r="A873" s="26">
        <v>108</v>
      </c>
      <c r="B873" s="25" t="s">
        <v>19</v>
      </c>
      <c r="C873" s="363">
        <v>0</v>
      </c>
      <c r="D873" s="364">
        <v>0</v>
      </c>
      <c r="E873" s="364">
        <v>0</v>
      </c>
      <c r="F873" s="364">
        <v>2</v>
      </c>
      <c r="G873" s="364">
        <v>0</v>
      </c>
      <c r="H873" s="364">
        <v>0</v>
      </c>
      <c r="I873" s="364">
        <v>460</v>
      </c>
      <c r="J873" s="365">
        <v>462</v>
      </c>
      <c r="K873" s="366">
        <v>2074.1999999999998</v>
      </c>
      <c r="L873" s="366">
        <v>0.22273647671391381</v>
      </c>
      <c r="M873" s="364">
        <v>42</v>
      </c>
      <c r="N873" s="364">
        <v>10</v>
      </c>
      <c r="O873" s="360">
        <v>939</v>
      </c>
      <c r="P873" s="367">
        <v>-0.50798722044728439</v>
      </c>
      <c r="Q873" s="368" t="s">
        <v>49</v>
      </c>
      <c r="R873" s="351" t="s">
        <v>255</v>
      </c>
    </row>
    <row r="874" spans="1:37" s="351" customFormat="1" x14ac:dyDescent="0.25">
      <c r="A874" s="26">
        <v>108</v>
      </c>
      <c r="B874" s="25" t="s">
        <v>14</v>
      </c>
      <c r="C874" s="363">
        <v>0</v>
      </c>
      <c r="D874" s="364">
        <v>0</v>
      </c>
      <c r="E874" s="364">
        <v>0</v>
      </c>
      <c r="F874" s="364">
        <v>4</v>
      </c>
      <c r="G874" s="364">
        <v>1</v>
      </c>
      <c r="H874" s="364">
        <v>0</v>
      </c>
      <c r="I874" s="364">
        <v>2617</v>
      </c>
      <c r="J874" s="365">
        <v>2622</v>
      </c>
      <c r="K874" s="366">
        <v>10108.1</v>
      </c>
      <c r="L874" s="366">
        <v>0.25939592999673527</v>
      </c>
      <c r="M874" s="364">
        <v>126</v>
      </c>
      <c r="N874" s="364">
        <v>14</v>
      </c>
      <c r="O874" s="360">
        <v>4353</v>
      </c>
      <c r="P874" s="367">
        <v>-0.3976567884217781</v>
      </c>
      <c r="Q874" s="368" t="s">
        <v>45</v>
      </c>
      <c r="R874" s="388" t="s">
        <v>255</v>
      </c>
    </row>
    <row r="875" spans="1:37" s="380" customFormat="1" x14ac:dyDescent="0.25">
      <c r="A875" s="26">
        <v>108</v>
      </c>
      <c r="B875" s="25" t="s">
        <v>18</v>
      </c>
      <c r="C875" s="363">
        <v>0</v>
      </c>
      <c r="D875" s="364">
        <v>0</v>
      </c>
      <c r="E875" s="364">
        <v>0</v>
      </c>
      <c r="F875" s="364">
        <v>9</v>
      </c>
      <c r="G875" s="364">
        <v>3</v>
      </c>
      <c r="H875" s="364">
        <v>0</v>
      </c>
      <c r="I875" s="364">
        <v>2984</v>
      </c>
      <c r="J875" s="365">
        <v>2996</v>
      </c>
      <c r="K875" s="366">
        <v>10459.1</v>
      </c>
      <c r="L875" s="366">
        <v>0.28644912086125957</v>
      </c>
      <c r="M875" s="364">
        <v>185</v>
      </c>
      <c r="N875" s="364">
        <v>8</v>
      </c>
      <c r="O875" s="360">
        <v>4878</v>
      </c>
      <c r="P875" s="367">
        <v>-0.38581385813858138</v>
      </c>
      <c r="Q875" s="368" t="s">
        <v>48</v>
      </c>
      <c r="R875" s="388" t="s">
        <v>255</v>
      </c>
    </row>
    <row r="876" spans="1:37" s="351" customFormat="1" x14ac:dyDescent="0.25">
      <c r="A876" s="26"/>
      <c r="B876" s="25" t="s">
        <v>16</v>
      </c>
      <c r="C876" s="363">
        <v>1</v>
      </c>
      <c r="D876" s="364">
        <v>0</v>
      </c>
      <c r="E876" s="364">
        <v>0</v>
      </c>
      <c r="F876" s="364">
        <v>22</v>
      </c>
      <c r="G876" s="364">
        <v>4</v>
      </c>
      <c r="H876" s="364">
        <v>0</v>
      </c>
      <c r="I876" s="364">
        <v>9003</v>
      </c>
      <c r="J876" s="365">
        <v>9030</v>
      </c>
      <c r="K876" s="366">
        <v>43517.599999999999</v>
      </c>
      <c r="L876" s="366">
        <v>0.20750225196242442</v>
      </c>
      <c r="M876" s="364">
        <v>606</v>
      </c>
      <c r="N876" s="364">
        <v>42</v>
      </c>
      <c r="O876" s="360">
        <v>14456</v>
      </c>
      <c r="P876" s="367">
        <v>-0.37534587714443834</v>
      </c>
      <c r="Q876" s="368"/>
      <c r="R876" s="388"/>
    </row>
    <row r="877" spans="1:37" s="351" customFormat="1" x14ac:dyDescent="0.25">
      <c r="A877" s="381"/>
      <c r="B877" s="371"/>
      <c r="C877" s="372"/>
      <c r="D877" s="373"/>
      <c r="E877" s="373"/>
      <c r="F877" s="373"/>
      <c r="G877" s="373"/>
      <c r="H877" s="373"/>
      <c r="I877" s="373"/>
      <c r="J877" s="378"/>
      <c r="K877" s="379"/>
      <c r="L877" s="379"/>
      <c r="M877" s="373"/>
      <c r="N877" s="373"/>
      <c r="O877" s="360"/>
      <c r="P877" s="367"/>
      <c r="Q877" s="368"/>
    </row>
    <row r="878" spans="1:37" s="351" customFormat="1" x14ac:dyDescent="0.25">
      <c r="A878" s="26">
        <v>112</v>
      </c>
      <c r="B878" s="25" t="s">
        <v>22</v>
      </c>
      <c r="C878" s="363">
        <v>0</v>
      </c>
      <c r="D878" s="364">
        <v>0</v>
      </c>
      <c r="E878" s="364">
        <v>1</v>
      </c>
      <c r="F878" s="364">
        <v>19</v>
      </c>
      <c r="G878" s="364">
        <v>2</v>
      </c>
      <c r="H878" s="364">
        <v>0</v>
      </c>
      <c r="I878" s="364">
        <v>16723</v>
      </c>
      <c r="J878" s="365">
        <v>16745</v>
      </c>
      <c r="K878" s="366">
        <v>19340.2</v>
      </c>
      <c r="L878" s="366">
        <v>0.86581317669931024</v>
      </c>
      <c r="M878" s="364">
        <v>1013</v>
      </c>
      <c r="N878" s="364">
        <v>94</v>
      </c>
      <c r="O878" s="360">
        <v>18441</v>
      </c>
      <c r="P878" s="367">
        <v>-9.1968982159318924E-2</v>
      </c>
      <c r="Q878" s="368" t="s">
        <v>51</v>
      </c>
      <c r="R878" s="351" t="s">
        <v>255</v>
      </c>
    </row>
    <row r="879" spans="1:37" s="351" customFormat="1" x14ac:dyDescent="0.25">
      <c r="A879" s="26">
        <v>112</v>
      </c>
      <c r="B879" s="25" t="s">
        <v>25</v>
      </c>
      <c r="C879" s="363">
        <v>0</v>
      </c>
      <c r="D879" s="364">
        <v>0</v>
      </c>
      <c r="E879" s="364">
        <v>0</v>
      </c>
      <c r="F879" s="364">
        <v>3</v>
      </c>
      <c r="G879" s="364">
        <v>0</v>
      </c>
      <c r="H879" s="364">
        <v>0</v>
      </c>
      <c r="I879" s="364">
        <v>1604</v>
      </c>
      <c r="J879" s="365">
        <v>1607</v>
      </c>
      <c r="K879" s="366">
        <v>2392.6</v>
      </c>
      <c r="L879" s="366">
        <v>0.67165426732424982</v>
      </c>
      <c r="M879" s="364">
        <v>75</v>
      </c>
      <c r="N879" s="364">
        <v>8</v>
      </c>
      <c r="O879" s="360">
        <v>1739</v>
      </c>
      <c r="P879" s="367">
        <v>-7.590569292696947E-2</v>
      </c>
      <c r="Q879" s="368" t="s">
        <v>54</v>
      </c>
      <c r="R879" s="388" t="s">
        <v>255</v>
      </c>
    </row>
    <row r="880" spans="1:37" s="351" customFormat="1" x14ac:dyDescent="0.25">
      <c r="A880" s="26">
        <v>112</v>
      </c>
      <c r="B880" s="25" t="s">
        <v>19</v>
      </c>
      <c r="C880" s="363">
        <v>3</v>
      </c>
      <c r="D880" s="364">
        <v>0</v>
      </c>
      <c r="E880" s="364">
        <v>1</v>
      </c>
      <c r="F880" s="364">
        <v>24</v>
      </c>
      <c r="G880" s="364">
        <v>2</v>
      </c>
      <c r="H880" s="364">
        <v>0</v>
      </c>
      <c r="I880" s="364">
        <v>35288</v>
      </c>
      <c r="J880" s="365">
        <v>35318</v>
      </c>
      <c r="K880" s="366">
        <v>19601</v>
      </c>
      <c r="L880" s="366">
        <v>1.8018468445487474</v>
      </c>
      <c r="M880" s="364">
        <v>1706</v>
      </c>
      <c r="N880" s="364">
        <v>462</v>
      </c>
      <c r="O880" s="360">
        <v>46885</v>
      </c>
      <c r="P880" s="367">
        <v>-0.24671003519249224</v>
      </c>
      <c r="Q880" s="368" t="s">
        <v>49</v>
      </c>
      <c r="R880" s="351" t="s">
        <v>255</v>
      </c>
    </row>
    <row r="881" spans="1:18" s="351" customFormat="1" x14ac:dyDescent="0.25">
      <c r="A881" s="26"/>
      <c r="B881" s="25" t="s">
        <v>16</v>
      </c>
      <c r="C881" s="363">
        <v>3</v>
      </c>
      <c r="D881" s="364">
        <v>0</v>
      </c>
      <c r="E881" s="364">
        <v>2</v>
      </c>
      <c r="F881" s="364">
        <v>46</v>
      </c>
      <c r="G881" s="364">
        <v>4</v>
      </c>
      <c r="H881" s="364">
        <v>0</v>
      </c>
      <c r="I881" s="364">
        <v>53615</v>
      </c>
      <c r="J881" s="365">
        <v>53670</v>
      </c>
      <c r="K881" s="366">
        <v>41333.800000000003</v>
      </c>
      <c r="L881" s="366">
        <v>1.2984530819813325</v>
      </c>
      <c r="M881" s="364">
        <v>2794</v>
      </c>
      <c r="N881" s="364">
        <v>564</v>
      </c>
      <c r="O881" s="360">
        <v>67065</v>
      </c>
      <c r="P881" s="367">
        <v>-0.19973160366808318</v>
      </c>
      <c r="Q881" s="368"/>
      <c r="R881" s="388"/>
    </row>
    <row r="882" spans="1:18" s="351" customFormat="1" x14ac:dyDescent="0.25">
      <c r="A882" s="26"/>
      <c r="B882" s="25"/>
      <c r="C882" s="363"/>
      <c r="D882" s="364"/>
      <c r="E882" s="364"/>
      <c r="F882" s="364"/>
      <c r="G882" s="364"/>
      <c r="H882" s="364"/>
      <c r="I882" s="364"/>
      <c r="J882" s="365"/>
      <c r="K882" s="366"/>
      <c r="L882" s="366"/>
      <c r="M882" s="364"/>
      <c r="N882" s="364"/>
      <c r="O882" s="360"/>
      <c r="P882" s="367"/>
      <c r="Q882" s="368"/>
    </row>
    <row r="883" spans="1:18" s="380" customFormat="1" x14ac:dyDescent="0.25">
      <c r="A883" s="26">
        <v>122</v>
      </c>
      <c r="B883" s="25" t="s">
        <v>14</v>
      </c>
      <c r="C883" s="363">
        <v>1</v>
      </c>
      <c r="D883" s="364">
        <v>0</v>
      </c>
      <c r="E883" s="364">
        <v>2</v>
      </c>
      <c r="F883" s="364">
        <v>1265</v>
      </c>
      <c r="G883" s="364">
        <v>433</v>
      </c>
      <c r="H883" s="364">
        <v>0</v>
      </c>
      <c r="I883" s="364">
        <v>10532</v>
      </c>
      <c r="J883" s="365">
        <v>12233</v>
      </c>
      <c r="K883" s="366">
        <v>32436.6</v>
      </c>
      <c r="L883" s="366">
        <v>0.37713570472860908</v>
      </c>
      <c r="M883" s="364">
        <v>492</v>
      </c>
      <c r="N883" s="364">
        <v>89</v>
      </c>
      <c r="O883" s="360">
        <v>22831</v>
      </c>
      <c r="P883" s="367">
        <v>-0.46419342122552665</v>
      </c>
      <c r="Q883" s="368" t="s">
        <v>45</v>
      </c>
      <c r="R883" s="388" t="s">
        <v>255</v>
      </c>
    </row>
    <row r="884" spans="1:18" s="351" customFormat="1" x14ac:dyDescent="0.25">
      <c r="A884" s="26"/>
      <c r="B884" s="25"/>
      <c r="C884" s="363"/>
      <c r="D884" s="364"/>
      <c r="E884" s="364"/>
      <c r="F884" s="364"/>
      <c r="G884" s="364"/>
      <c r="H884" s="364"/>
      <c r="I884" s="364"/>
      <c r="J884" s="365"/>
      <c r="K884" s="366"/>
      <c r="L884" s="366"/>
      <c r="M884" s="364"/>
      <c r="N884" s="364"/>
      <c r="O884" s="360"/>
      <c r="P884" s="367"/>
      <c r="Q884" s="368"/>
      <c r="R884" s="388"/>
    </row>
    <row r="885" spans="1:18" s="351" customFormat="1" x14ac:dyDescent="0.25">
      <c r="A885" s="26">
        <v>136</v>
      </c>
      <c r="B885" s="25" t="s">
        <v>19</v>
      </c>
      <c r="C885" s="363">
        <v>0</v>
      </c>
      <c r="D885" s="364">
        <v>0</v>
      </c>
      <c r="E885" s="364">
        <v>0</v>
      </c>
      <c r="F885" s="364">
        <v>8</v>
      </c>
      <c r="G885" s="364">
        <v>0</v>
      </c>
      <c r="H885" s="364">
        <v>0</v>
      </c>
      <c r="I885" s="364">
        <v>11577</v>
      </c>
      <c r="J885" s="365">
        <v>11585</v>
      </c>
      <c r="K885" s="366">
        <v>25289</v>
      </c>
      <c r="L885" s="366">
        <v>0.45810431412867253</v>
      </c>
      <c r="M885" s="364">
        <v>665</v>
      </c>
      <c r="N885" s="364">
        <v>98</v>
      </c>
      <c r="O885" s="360">
        <v>6745</v>
      </c>
      <c r="P885" s="367">
        <v>0.71756856931060042</v>
      </c>
      <c r="Q885" s="368" t="s">
        <v>49</v>
      </c>
      <c r="R885" s="388" t="s">
        <v>255</v>
      </c>
    </row>
    <row r="886" spans="1:18" s="351" customFormat="1" x14ac:dyDescent="0.25">
      <c r="A886" s="26"/>
      <c r="B886" s="25"/>
      <c r="C886" s="363"/>
      <c r="D886" s="364"/>
      <c r="E886" s="364"/>
      <c r="F886" s="364"/>
      <c r="G886" s="364"/>
      <c r="H886" s="364"/>
      <c r="I886" s="364"/>
      <c r="J886" s="365"/>
      <c r="K886" s="366"/>
      <c r="L886" s="366"/>
      <c r="M886" s="364"/>
      <c r="N886" s="364"/>
      <c r="O886" s="378"/>
      <c r="P886" s="360"/>
      <c r="Q886" s="368"/>
      <c r="R886" s="388"/>
    </row>
    <row r="887" spans="1:18" s="351" customFormat="1" x14ac:dyDescent="0.25">
      <c r="A887" s="381">
        <v>138</v>
      </c>
      <c r="B887" s="371" t="s">
        <v>17</v>
      </c>
      <c r="C887" s="372">
        <v>1</v>
      </c>
      <c r="D887" s="373">
        <v>0</v>
      </c>
      <c r="E887" s="373">
        <v>0</v>
      </c>
      <c r="F887" s="373">
        <v>276</v>
      </c>
      <c r="G887" s="373">
        <v>172</v>
      </c>
      <c r="H887" s="373">
        <v>0</v>
      </c>
      <c r="I887" s="373">
        <v>2175</v>
      </c>
      <c r="J887" s="378">
        <v>2624</v>
      </c>
      <c r="K887" s="379">
        <v>3528.6000000000004</v>
      </c>
      <c r="L887" s="379">
        <v>0.74363770333843437</v>
      </c>
      <c r="M887" s="373">
        <v>128</v>
      </c>
      <c r="N887" s="373">
        <v>32</v>
      </c>
      <c r="O887" s="378">
        <v>3007</v>
      </c>
      <c r="P887" s="367">
        <v>-0.12736947123378783</v>
      </c>
      <c r="Q887" s="368" t="s">
        <v>47</v>
      </c>
      <c r="R887" s="351" t="s">
        <v>255</v>
      </c>
    </row>
    <row r="888" spans="1:18" s="351" customFormat="1" x14ac:dyDescent="0.25">
      <c r="A888" s="381">
        <v>138</v>
      </c>
      <c r="B888" s="371" t="s">
        <v>23</v>
      </c>
      <c r="C888" s="372">
        <v>0</v>
      </c>
      <c r="D888" s="373">
        <v>0</v>
      </c>
      <c r="E888" s="373">
        <v>1</v>
      </c>
      <c r="F888" s="373">
        <v>311</v>
      </c>
      <c r="G888" s="373">
        <v>324</v>
      </c>
      <c r="H888" s="373">
        <v>0</v>
      </c>
      <c r="I888" s="373">
        <v>1429</v>
      </c>
      <c r="J888" s="378">
        <v>2065</v>
      </c>
      <c r="K888" s="379">
        <v>5844</v>
      </c>
      <c r="L888" s="379">
        <v>0.35335386721423684</v>
      </c>
      <c r="M888" s="373">
        <v>162</v>
      </c>
      <c r="N888" s="373">
        <v>26</v>
      </c>
      <c r="O888" s="360">
        <v>3244</v>
      </c>
      <c r="P888" s="382">
        <v>-0.36344019728729959</v>
      </c>
      <c r="Q888" s="368" t="s">
        <v>52</v>
      </c>
      <c r="R888" s="351" t="s">
        <v>255</v>
      </c>
    </row>
    <row r="889" spans="1:18" s="351" customFormat="1" x14ac:dyDescent="0.25">
      <c r="A889" s="26">
        <v>138</v>
      </c>
      <c r="B889" s="25" t="s">
        <v>14</v>
      </c>
      <c r="C889" s="363">
        <v>8</v>
      </c>
      <c r="D889" s="364">
        <v>0</v>
      </c>
      <c r="E889" s="364">
        <v>5</v>
      </c>
      <c r="F889" s="364">
        <v>2410</v>
      </c>
      <c r="G889" s="364">
        <v>1169</v>
      </c>
      <c r="H889" s="364">
        <v>0</v>
      </c>
      <c r="I889" s="364">
        <v>18154</v>
      </c>
      <c r="J889" s="365">
        <v>21746</v>
      </c>
      <c r="K889" s="366">
        <v>63189.600000000006</v>
      </c>
      <c r="L889" s="366">
        <v>0.34413890893438159</v>
      </c>
      <c r="M889" s="364">
        <v>918</v>
      </c>
      <c r="N889" s="364">
        <v>197</v>
      </c>
      <c r="O889" s="360">
        <v>32770</v>
      </c>
      <c r="P889" s="367">
        <v>-0.33640524870308208</v>
      </c>
      <c r="Q889" s="368" t="s">
        <v>45</v>
      </c>
      <c r="R889" s="388" t="s">
        <v>255</v>
      </c>
    </row>
    <row r="890" spans="1:18" s="380" customFormat="1" x14ac:dyDescent="0.25">
      <c r="A890" s="26">
        <v>138</v>
      </c>
      <c r="B890" s="25" t="s">
        <v>24</v>
      </c>
      <c r="C890" s="363">
        <v>2</v>
      </c>
      <c r="D890" s="364">
        <v>0</v>
      </c>
      <c r="E890" s="364">
        <v>2</v>
      </c>
      <c r="F890" s="364">
        <v>77</v>
      </c>
      <c r="G890" s="364">
        <v>54</v>
      </c>
      <c r="H890" s="364">
        <v>0</v>
      </c>
      <c r="I890" s="364">
        <v>601</v>
      </c>
      <c r="J890" s="365">
        <v>736</v>
      </c>
      <c r="K890" s="366">
        <v>3354.6000000000004</v>
      </c>
      <c r="L890" s="366">
        <v>0.21940022655458175</v>
      </c>
      <c r="M890" s="364">
        <v>129</v>
      </c>
      <c r="N890" s="364">
        <v>6</v>
      </c>
      <c r="O890" s="360">
        <v>707</v>
      </c>
      <c r="P890" s="367">
        <v>4.1018387553040991E-2</v>
      </c>
      <c r="Q890" s="368" t="s">
        <v>53</v>
      </c>
      <c r="R890" s="388" t="s">
        <v>255</v>
      </c>
    </row>
    <row r="891" spans="1:18" s="351" customFormat="1" x14ac:dyDescent="0.25">
      <c r="A891" s="381"/>
      <c r="B891" s="371" t="s">
        <v>16</v>
      </c>
      <c r="C891" s="372">
        <v>11</v>
      </c>
      <c r="D891" s="373">
        <v>0</v>
      </c>
      <c r="E891" s="373">
        <v>8</v>
      </c>
      <c r="F891" s="373">
        <v>3074</v>
      </c>
      <c r="G891" s="373">
        <v>1719</v>
      </c>
      <c r="H891" s="373">
        <v>0</v>
      </c>
      <c r="I891" s="373">
        <v>22359</v>
      </c>
      <c r="J891" s="378">
        <v>27171</v>
      </c>
      <c r="K891" s="379">
        <v>75916.800000000017</v>
      </c>
      <c r="L891" s="379">
        <v>0.35790496965098628</v>
      </c>
      <c r="M891" s="373">
        <v>1337</v>
      </c>
      <c r="N891" s="373">
        <v>261</v>
      </c>
      <c r="O891" s="378">
        <v>39728</v>
      </c>
      <c r="P891" s="367">
        <v>-0.31607430527587599</v>
      </c>
      <c r="Q891" s="368"/>
    </row>
    <row r="892" spans="1:18" s="351" customFormat="1" x14ac:dyDescent="0.25">
      <c r="A892" s="26"/>
      <c r="B892" s="25"/>
      <c r="C892" s="363"/>
      <c r="D892" s="364"/>
      <c r="E892" s="364"/>
      <c r="F892" s="364"/>
      <c r="G892" s="364"/>
      <c r="H892" s="364"/>
      <c r="I892" s="364"/>
      <c r="J892" s="365"/>
      <c r="K892" s="366"/>
      <c r="L892" s="366"/>
      <c r="M892" s="364"/>
      <c r="N892" s="364"/>
      <c r="O892" s="360"/>
      <c r="P892" s="367"/>
      <c r="Q892" s="368"/>
    </row>
    <row r="893" spans="1:18" s="351" customFormat="1" x14ac:dyDescent="0.25">
      <c r="A893" s="26">
        <v>154</v>
      </c>
      <c r="B893" s="25" t="s">
        <v>14</v>
      </c>
      <c r="C893" s="363">
        <v>41</v>
      </c>
      <c r="D893" s="364">
        <v>0</v>
      </c>
      <c r="E893" s="364">
        <v>7</v>
      </c>
      <c r="F893" s="364">
        <v>3603</v>
      </c>
      <c r="G893" s="364">
        <v>1345</v>
      </c>
      <c r="H893" s="364">
        <v>0</v>
      </c>
      <c r="I893" s="364">
        <v>22226</v>
      </c>
      <c r="J893" s="365">
        <v>27222</v>
      </c>
      <c r="K893" s="366">
        <v>63126.8</v>
      </c>
      <c r="L893" s="366">
        <v>0.43122730757776412</v>
      </c>
      <c r="M893" s="364">
        <v>938</v>
      </c>
      <c r="N893" s="364">
        <v>150</v>
      </c>
      <c r="O893" s="360">
        <v>33292</v>
      </c>
      <c r="P893" s="367">
        <v>-0.1823260843445873</v>
      </c>
      <c r="Q893" s="368" t="s">
        <v>45</v>
      </c>
      <c r="R893" s="388" t="s">
        <v>255</v>
      </c>
    </row>
    <row r="894" spans="1:18" s="351" customFormat="1" x14ac:dyDescent="0.25">
      <c r="A894" s="26">
        <v>154</v>
      </c>
      <c r="B894" s="25" t="s">
        <v>15</v>
      </c>
      <c r="C894" s="363">
        <v>0</v>
      </c>
      <c r="D894" s="364">
        <v>0</v>
      </c>
      <c r="E894" s="364">
        <v>1</v>
      </c>
      <c r="F894" s="364">
        <v>53</v>
      </c>
      <c r="G894" s="364">
        <v>29</v>
      </c>
      <c r="H894" s="364">
        <v>0</v>
      </c>
      <c r="I894" s="364">
        <v>662</v>
      </c>
      <c r="J894" s="365">
        <v>745</v>
      </c>
      <c r="K894" s="366">
        <v>3224.8</v>
      </c>
      <c r="L894" s="366">
        <v>0.23102207888861323</v>
      </c>
      <c r="M894" s="364">
        <v>28</v>
      </c>
      <c r="N894" s="364">
        <v>1</v>
      </c>
      <c r="O894" s="360">
        <v>1123</v>
      </c>
      <c r="P894" s="367">
        <v>-0.33659839715048978</v>
      </c>
      <c r="Q894" s="368" t="s">
        <v>46</v>
      </c>
      <c r="R894" s="388" t="s">
        <v>255</v>
      </c>
    </row>
    <row r="895" spans="1:18" s="351" customFormat="1" x14ac:dyDescent="0.25">
      <c r="A895" s="26"/>
      <c r="B895" s="25" t="s">
        <v>16</v>
      </c>
      <c r="C895" s="363">
        <v>41</v>
      </c>
      <c r="D895" s="364">
        <v>0</v>
      </c>
      <c r="E895" s="364">
        <v>8</v>
      </c>
      <c r="F895" s="364">
        <v>3656</v>
      </c>
      <c r="G895" s="364">
        <v>1374</v>
      </c>
      <c r="H895" s="364">
        <v>0</v>
      </c>
      <c r="I895" s="364">
        <v>22888</v>
      </c>
      <c r="J895" s="365">
        <v>27967</v>
      </c>
      <c r="K895" s="366">
        <v>66351.600000000006</v>
      </c>
      <c r="L895" s="366">
        <v>0.42149699479741254</v>
      </c>
      <c r="M895" s="364">
        <v>966</v>
      </c>
      <c r="N895" s="364">
        <v>151</v>
      </c>
      <c r="O895" s="360">
        <v>34415</v>
      </c>
      <c r="P895" s="367">
        <v>-0.18736016271974432</v>
      </c>
      <c r="Q895" s="368"/>
      <c r="R895" s="388"/>
    </row>
    <row r="896" spans="1:18" s="351" customFormat="1" ht="14.25" customHeight="1" x14ac:dyDescent="0.25">
      <c r="A896" s="26"/>
      <c r="B896" s="25"/>
      <c r="C896" s="363"/>
      <c r="D896" s="364"/>
      <c r="E896" s="364"/>
      <c r="F896" s="364"/>
      <c r="G896" s="364"/>
      <c r="H896" s="364"/>
      <c r="I896" s="364"/>
      <c r="J896" s="365"/>
      <c r="K896" s="366"/>
      <c r="L896" s="366"/>
      <c r="M896" s="364"/>
      <c r="N896" s="364"/>
      <c r="O896" s="360"/>
      <c r="P896" s="367"/>
      <c r="Q896" s="368"/>
      <c r="R896" s="388"/>
    </row>
    <row r="897" spans="1:18" s="380" customFormat="1" ht="14.25" customHeight="1" x14ac:dyDescent="0.25">
      <c r="A897" s="381">
        <v>156</v>
      </c>
      <c r="B897" s="371" t="s">
        <v>22</v>
      </c>
      <c r="C897" s="372">
        <v>0</v>
      </c>
      <c r="D897" s="373">
        <v>0</v>
      </c>
      <c r="E897" s="373">
        <v>0</v>
      </c>
      <c r="F897" s="373">
        <v>18</v>
      </c>
      <c r="G897" s="373">
        <v>0</v>
      </c>
      <c r="H897" s="373">
        <v>0</v>
      </c>
      <c r="I897" s="373">
        <v>11276</v>
      </c>
      <c r="J897" s="378">
        <v>11294</v>
      </c>
      <c r="K897" s="379">
        <v>28657.200000000001</v>
      </c>
      <c r="L897" s="379">
        <v>0.39410689111287911</v>
      </c>
      <c r="M897" s="373">
        <v>835</v>
      </c>
      <c r="N897" s="373">
        <v>38</v>
      </c>
      <c r="O897" s="378">
        <v>15135</v>
      </c>
      <c r="P897" s="367">
        <v>-0.25378262305913446</v>
      </c>
      <c r="Q897" s="368" t="s">
        <v>51</v>
      </c>
      <c r="R897" s="380" t="s">
        <v>255</v>
      </c>
    </row>
    <row r="898" spans="1:18" s="351" customFormat="1" ht="14.25" customHeight="1" x14ac:dyDescent="0.25">
      <c r="A898" s="26">
        <v>156</v>
      </c>
      <c r="B898" s="25" t="s">
        <v>25</v>
      </c>
      <c r="C898" s="363">
        <v>0</v>
      </c>
      <c r="D898" s="364">
        <v>0</v>
      </c>
      <c r="E898" s="364">
        <v>0</v>
      </c>
      <c r="F898" s="364">
        <v>2</v>
      </c>
      <c r="G898" s="364">
        <v>0</v>
      </c>
      <c r="H898" s="364">
        <v>0</v>
      </c>
      <c r="I898" s="364">
        <v>1639</v>
      </c>
      <c r="J898" s="365">
        <v>1641</v>
      </c>
      <c r="K898" s="366">
        <v>26695.000000000004</v>
      </c>
      <c r="L898" s="366">
        <v>6.1472185802584747E-2</v>
      </c>
      <c r="M898" s="364">
        <v>136</v>
      </c>
      <c r="N898" s="364">
        <v>3</v>
      </c>
      <c r="O898" s="360">
        <v>2170</v>
      </c>
      <c r="P898" s="367">
        <v>-0.24377880184331802</v>
      </c>
      <c r="Q898" s="368" t="s">
        <v>54</v>
      </c>
      <c r="R898" s="351" t="s">
        <v>255</v>
      </c>
    </row>
    <row r="899" spans="1:18" s="351" customFormat="1" x14ac:dyDescent="0.25">
      <c r="A899" s="26">
        <v>156</v>
      </c>
      <c r="B899" s="25" t="s">
        <v>19</v>
      </c>
      <c r="C899" s="363">
        <v>0</v>
      </c>
      <c r="D899" s="364">
        <v>0</v>
      </c>
      <c r="E899" s="364">
        <v>0</v>
      </c>
      <c r="F899" s="364">
        <v>1</v>
      </c>
      <c r="G899" s="364">
        <v>0</v>
      </c>
      <c r="H899" s="364">
        <v>0</v>
      </c>
      <c r="I899" s="364">
        <v>663</v>
      </c>
      <c r="J899" s="365">
        <v>664</v>
      </c>
      <c r="K899" s="366">
        <v>1691.1999999999998</v>
      </c>
      <c r="L899" s="366">
        <v>0.39262062440870393</v>
      </c>
      <c r="M899" s="364">
        <v>42</v>
      </c>
      <c r="N899" s="364">
        <v>2</v>
      </c>
      <c r="O899" s="360">
        <v>984</v>
      </c>
      <c r="P899" s="367">
        <v>-0.32520325203252032</v>
      </c>
      <c r="Q899" s="368" t="s">
        <v>49</v>
      </c>
      <c r="R899" s="388" t="s">
        <v>255</v>
      </c>
    </row>
    <row r="900" spans="1:18" s="351" customFormat="1" x14ac:dyDescent="0.25">
      <c r="A900" s="26">
        <v>156</v>
      </c>
      <c r="B900" s="25" t="s">
        <v>14</v>
      </c>
      <c r="C900" s="363">
        <v>0</v>
      </c>
      <c r="D900" s="364">
        <v>0</v>
      </c>
      <c r="E900" s="364">
        <v>0</v>
      </c>
      <c r="F900" s="364">
        <v>2</v>
      </c>
      <c r="G900" s="364">
        <v>0</v>
      </c>
      <c r="H900" s="364">
        <v>0</v>
      </c>
      <c r="I900" s="364">
        <v>1030</v>
      </c>
      <c r="J900" s="365">
        <v>1032</v>
      </c>
      <c r="K900" s="366">
        <v>1404.4</v>
      </c>
      <c r="L900" s="366">
        <v>0.73483338080318994</v>
      </c>
      <c r="M900" s="364">
        <v>59</v>
      </c>
      <c r="N900" s="364">
        <v>1</v>
      </c>
      <c r="O900" s="360">
        <v>1348</v>
      </c>
      <c r="P900" s="367">
        <v>-0.23442136498516319</v>
      </c>
      <c r="Q900" s="368" t="s">
        <v>45</v>
      </c>
      <c r="R900" s="388" t="s">
        <v>255</v>
      </c>
    </row>
    <row r="901" spans="1:18" s="351" customFormat="1" x14ac:dyDescent="0.25">
      <c r="A901" s="26"/>
      <c r="B901" s="25" t="s">
        <v>16</v>
      </c>
      <c r="C901" s="363">
        <v>0</v>
      </c>
      <c r="D901" s="364">
        <v>0</v>
      </c>
      <c r="E901" s="364">
        <v>0</v>
      </c>
      <c r="F901" s="364">
        <v>23</v>
      </c>
      <c r="G901" s="364">
        <v>0</v>
      </c>
      <c r="H901" s="364">
        <v>0</v>
      </c>
      <c r="I901" s="364">
        <v>14608</v>
      </c>
      <c r="J901" s="365">
        <v>14631</v>
      </c>
      <c r="K901" s="366">
        <v>58447.8</v>
      </c>
      <c r="L901" s="366">
        <v>0.2503259318571443</v>
      </c>
      <c r="M901" s="364">
        <v>1072</v>
      </c>
      <c r="N901" s="364">
        <v>44</v>
      </c>
      <c r="O901" s="360">
        <v>19637</v>
      </c>
      <c r="P901" s="367">
        <v>-0.25492692366451086</v>
      </c>
      <c r="Q901" s="368"/>
      <c r="R901" s="388"/>
    </row>
    <row r="902" spans="1:18" s="380" customFormat="1" x14ac:dyDescent="0.25">
      <c r="A902" s="381"/>
      <c r="B902" s="371"/>
      <c r="C902" s="372"/>
      <c r="D902" s="373"/>
      <c r="E902" s="373"/>
      <c r="F902" s="373"/>
      <c r="G902" s="373"/>
      <c r="H902" s="373"/>
      <c r="I902" s="373"/>
      <c r="J902" s="378"/>
      <c r="K902" s="379"/>
      <c r="L902" s="379"/>
      <c r="M902" s="373"/>
      <c r="N902" s="373"/>
      <c r="O902" s="378"/>
      <c r="P902" s="367"/>
      <c r="Q902" s="441"/>
      <c r="R902" s="455"/>
    </row>
    <row r="903" spans="1:18" s="351" customFormat="1" x14ac:dyDescent="0.25">
      <c r="A903" s="26">
        <v>170</v>
      </c>
      <c r="B903" s="25" t="s">
        <v>17</v>
      </c>
      <c r="C903" s="363">
        <v>2</v>
      </c>
      <c r="D903" s="364">
        <v>0</v>
      </c>
      <c r="E903" s="364">
        <v>2</v>
      </c>
      <c r="F903" s="364">
        <v>614</v>
      </c>
      <c r="G903" s="364">
        <v>530</v>
      </c>
      <c r="H903" s="364">
        <v>0</v>
      </c>
      <c r="I903" s="364">
        <v>4512</v>
      </c>
      <c r="J903" s="365">
        <v>5660</v>
      </c>
      <c r="K903" s="366">
        <v>6309.4</v>
      </c>
      <c r="L903" s="366">
        <v>0.89707420673915117</v>
      </c>
      <c r="M903" s="364">
        <v>236</v>
      </c>
      <c r="N903" s="364">
        <v>51</v>
      </c>
      <c r="O903" s="360">
        <v>10021</v>
      </c>
      <c r="P903" s="367">
        <v>-0.43518610917074141</v>
      </c>
      <c r="Q903" s="368" t="s">
        <v>47</v>
      </c>
      <c r="R903" s="351" t="s">
        <v>255</v>
      </c>
    </row>
    <row r="904" spans="1:18" s="351" customFormat="1" x14ac:dyDescent="0.25">
      <c r="A904" s="26">
        <v>170</v>
      </c>
      <c r="B904" s="25" t="s">
        <v>14</v>
      </c>
      <c r="C904" s="363">
        <v>19</v>
      </c>
      <c r="D904" s="364">
        <v>0</v>
      </c>
      <c r="E904" s="364">
        <v>7</v>
      </c>
      <c r="F904" s="364">
        <v>5256</v>
      </c>
      <c r="G904" s="364">
        <v>2685</v>
      </c>
      <c r="H904" s="364">
        <v>0</v>
      </c>
      <c r="I904" s="364">
        <v>36072</v>
      </c>
      <c r="J904" s="365">
        <v>44039</v>
      </c>
      <c r="K904" s="366">
        <v>61353.600000000006</v>
      </c>
      <c r="L904" s="366">
        <v>0.71778999113336461</v>
      </c>
      <c r="M904" s="364">
        <v>1644</v>
      </c>
      <c r="N904" s="364">
        <v>413</v>
      </c>
      <c r="O904" s="360">
        <v>68726</v>
      </c>
      <c r="P904" s="367">
        <v>-0.35920903297151008</v>
      </c>
      <c r="Q904" s="368" t="s">
        <v>45</v>
      </c>
      <c r="R904" s="388" t="s">
        <v>255</v>
      </c>
    </row>
    <row r="905" spans="1:18" s="351" customFormat="1" x14ac:dyDescent="0.25">
      <c r="A905" s="26">
        <v>170</v>
      </c>
      <c r="B905" s="25" t="s">
        <v>15</v>
      </c>
      <c r="C905" s="363">
        <v>0</v>
      </c>
      <c r="D905" s="364">
        <v>0</v>
      </c>
      <c r="E905" s="364">
        <v>0</v>
      </c>
      <c r="F905" s="364">
        <v>356</v>
      </c>
      <c r="G905" s="364">
        <v>198</v>
      </c>
      <c r="H905" s="364">
        <v>0</v>
      </c>
      <c r="I905" s="364">
        <v>2659</v>
      </c>
      <c r="J905" s="365">
        <v>3213</v>
      </c>
      <c r="K905" s="366">
        <v>10542.4</v>
      </c>
      <c r="L905" s="366">
        <v>0.30476931249051448</v>
      </c>
      <c r="M905" s="364">
        <v>131</v>
      </c>
      <c r="N905" s="364">
        <v>15</v>
      </c>
      <c r="O905" s="360">
        <v>4903</v>
      </c>
      <c r="P905" s="367">
        <v>-0.34468692637160925</v>
      </c>
      <c r="Q905" s="368" t="s">
        <v>46</v>
      </c>
      <c r="R905" s="388" t="s">
        <v>255</v>
      </c>
    </row>
    <row r="906" spans="1:18" s="351" customFormat="1" x14ac:dyDescent="0.25">
      <c r="A906" s="381"/>
      <c r="B906" s="371" t="s">
        <v>16</v>
      </c>
      <c r="C906" s="372">
        <v>21</v>
      </c>
      <c r="D906" s="373">
        <v>0</v>
      </c>
      <c r="E906" s="373">
        <v>9</v>
      </c>
      <c r="F906" s="373">
        <v>6226</v>
      </c>
      <c r="G906" s="373">
        <v>3413</v>
      </c>
      <c r="H906" s="373">
        <v>0</v>
      </c>
      <c r="I906" s="373">
        <v>43243</v>
      </c>
      <c r="J906" s="378">
        <v>52912</v>
      </c>
      <c r="K906" s="379">
        <v>78205.399999999994</v>
      </c>
      <c r="L906" s="379">
        <v>0.67657732074767218</v>
      </c>
      <c r="M906" s="373">
        <v>2011</v>
      </c>
      <c r="N906" s="373">
        <v>479</v>
      </c>
      <c r="O906" s="360">
        <v>83650</v>
      </c>
      <c r="P906" s="367">
        <v>1</v>
      </c>
      <c r="Q906" s="441" t="s">
        <v>277</v>
      </c>
      <c r="R906" s="456"/>
    </row>
    <row r="907" spans="1:18" s="351" customFormat="1" x14ac:dyDescent="0.25">
      <c r="A907" s="26"/>
      <c r="B907" s="25"/>
      <c r="C907" s="363"/>
      <c r="D907" s="364"/>
      <c r="E907" s="364"/>
      <c r="F907" s="364"/>
      <c r="G907" s="364"/>
      <c r="H907" s="364"/>
      <c r="I907" s="364"/>
      <c r="J907" s="365"/>
      <c r="K907" s="366"/>
      <c r="L907" s="366"/>
      <c r="M907" s="364"/>
      <c r="N907" s="364"/>
      <c r="O907" s="360"/>
      <c r="P907" s="367"/>
      <c r="Q907" s="368"/>
    </row>
    <row r="908" spans="1:18" s="351" customFormat="1" x14ac:dyDescent="0.25">
      <c r="A908" s="26">
        <v>184</v>
      </c>
      <c r="B908" s="25" t="s">
        <v>25</v>
      </c>
      <c r="C908" s="363">
        <v>0</v>
      </c>
      <c r="D908" s="364">
        <v>0</v>
      </c>
      <c r="E908" s="364">
        <v>0</v>
      </c>
      <c r="F908" s="364">
        <v>0</v>
      </c>
      <c r="G908" s="364">
        <v>0</v>
      </c>
      <c r="H908" s="364">
        <v>0</v>
      </c>
      <c r="I908" s="364">
        <v>604</v>
      </c>
      <c r="J908" s="365">
        <v>604</v>
      </c>
      <c r="K908" s="366">
        <v>4061.3999999999996</v>
      </c>
      <c r="L908" s="366">
        <v>0.14871719111636383</v>
      </c>
      <c r="M908" s="364">
        <v>26</v>
      </c>
      <c r="N908" s="364">
        <v>8</v>
      </c>
      <c r="O908" s="360">
        <v>450</v>
      </c>
      <c r="P908" s="367">
        <v>0.34222222222222221</v>
      </c>
      <c r="Q908" s="368" t="s">
        <v>54</v>
      </c>
      <c r="R908" s="388" t="s">
        <v>255</v>
      </c>
    </row>
    <row r="909" spans="1:18" s="380" customFormat="1" x14ac:dyDescent="0.25">
      <c r="A909" s="26">
        <v>184</v>
      </c>
      <c r="B909" s="25" t="s">
        <v>19</v>
      </c>
      <c r="C909" s="363">
        <v>0</v>
      </c>
      <c r="D909" s="364">
        <v>0</v>
      </c>
      <c r="E909" s="364">
        <v>0</v>
      </c>
      <c r="F909" s="364">
        <v>11</v>
      </c>
      <c r="G909" s="364">
        <v>0</v>
      </c>
      <c r="H909" s="364">
        <v>0</v>
      </c>
      <c r="I909" s="364">
        <v>6905</v>
      </c>
      <c r="J909" s="365">
        <v>6916</v>
      </c>
      <c r="K909" s="366">
        <v>20792.599999999999</v>
      </c>
      <c r="L909" s="366">
        <v>0.33261833536931412</v>
      </c>
      <c r="M909" s="364">
        <v>663</v>
      </c>
      <c r="N909" s="364">
        <v>54</v>
      </c>
      <c r="O909" s="360">
        <v>6852</v>
      </c>
      <c r="P909" s="367">
        <v>9.3403385872736777E-3</v>
      </c>
      <c r="Q909" s="368" t="s">
        <v>49</v>
      </c>
      <c r="R909" s="388" t="s">
        <v>255</v>
      </c>
    </row>
    <row r="910" spans="1:18" s="351" customFormat="1" x14ac:dyDescent="0.25">
      <c r="A910" s="381"/>
      <c r="B910" s="371" t="s">
        <v>16</v>
      </c>
      <c r="C910" s="372">
        <v>0</v>
      </c>
      <c r="D910" s="373">
        <v>0</v>
      </c>
      <c r="E910" s="373">
        <v>0</v>
      </c>
      <c r="F910" s="373">
        <v>11</v>
      </c>
      <c r="G910" s="373">
        <v>0</v>
      </c>
      <c r="H910" s="373">
        <v>0</v>
      </c>
      <c r="I910" s="373">
        <v>7509</v>
      </c>
      <c r="J910" s="378">
        <v>7520</v>
      </c>
      <c r="K910" s="379">
        <v>24854</v>
      </c>
      <c r="L910" s="379">
        <v>0.30256699122877606</v>
      </c>
      <c r="M910" s="373">
        <v>689</v>
      </c>
      <c r="N910" s="373">
        <v>62</v>
      </c>
      <c r="O910" s="378">
        <v>0</v>
      </c>
      <c r="P910" s="367">
        <v>1</v>
      </c>
      <c r="Q910" s="368" t="s">
        <v>277</v>
      </c>
    </row>
    <row r="911" spans="1:18" s="351" customFormat="1" x14ac:dyDescent="0.25">
      <c r="A911" s="26"/>
      <c r="B911" s="25"/>
      <c r="C911" s="363"/>
      <c r="D911" s="364"/>
      <c r="E911" s="364"/>
      <c r="F911" s="364"/>
      <c r="G911" s="364"/>
      <c r="H911" s="364"/>
      <c r="I911" s="364"/>
      <c r="J911" s="365"/>
      <c r="K911" s="366"/>
      <c r="L911" s="366"/>
      <c r="M911" s="364"/>
      <c r="N911" s="364"/>
      <c r="O911" s="360"/>
      <c r="P911" s="367"/>
      <c r="Q911" s="368"/>
    </row>
    <row r="912" spans="1:18" s="351" customFormat="1" x14ac:dyDescent="0.25">
      <c r="A912" s="25">
        <v>186</v>
      </c>
      <c r="B912" s="25" t="s">
        <v>17</v>
      </c>
      <c r="C912" s="363">
        <v>154</v>
      </c>
      <c r="D912" s="364">
        <v>0</v>
      </c>
      <c r="E912" s="364">
        <v>3</v>
      </c>
      <c r="F912" s="364">
        <v>1067</v>
      </c>
      <c r="G912" s="364">
        <v>483</v>
      </c>
      <c r="H912" s="364">
        <v>0</v>
      </c>
      <c r="I912" s="364">
        <v>6492</v>
      </c>
      <c r="J912" s="365">
        <v>8199</v>
      </c>
      <c r="K912" s="366">
        <v>8550.2000000000007</v>
      </c>
      <c r="L912" s="366">
        <v>0.95892493742836415</v>
      </c>
      <c r="M912" s="364">
        <v>437</v>
      </c>
      <c r="N912" s="364">
        <v>70</v>
      </c>
      <c r="O912" s="360">
        <v>3015</v>
      </c>
      <c r="P912" s="367">
        <v>1.7194029850746269</v>
      </c>
      <c r="Q912" s="368" t="s">
        <v>47</v>
      </c>
      <c r="R912" s="351" t="s">
        <v>255</v>
      </c>
    </row>
    <row r="913" spans="1:19" s="351" customFormat="1" x14ac:dyDescent="0.25">
      <c r="A913" s="25">
        <v>186</v>
      </c>
      <c r="B913" s="491" t="s">
        <v>14</v>
      </c>
      <c r="C913" s="363">
        <v>87</v>
      </c>
      <c r="D913" s="364">
        <v>0</v>
      </c>
      <c r="E913" s="364">
        <v>3</v>
      </c>
      <c r="F913" s="364">
        <v>1932</v>
      </c>
      <c r="G913" s="364">
        <v>852</v>
      </c>
      <c r="H913" s="364">
        <v>0</v>
      </c>
      <c r="I913" s="364">
        <v>14244</v>
      </c>
      <c r="J913" s="365">
        <v>17118</v>
      </c>
      <c r="K913" s="366">
        <v>69865</v>
      </c>
      <c r="L913" s="366">
        <v>0.24501538681743362</v>
      </c>
      <c r="M913" s="364">
        <v>994</v>
      </c>
      <c r="N913" s="364">
        <v>143</v>
      </c>
      <c r="O913" s="365">
        <v>21166</v>
      </c>
      <c r="P913" s="367">
        <v>-0.19125011811395631</v>
      </c>
      <c r="Q913" s="368" t="s">
        <v>45</v>
      </c>
      <c r="R913" s="351" t="s">
        <v>255</v>
      </c>
    </row>
    <row r="914" spans="1:19" s="380" customFormat="1" x14ac:dyDescent="0.25">
      <c r="A914" s="371"/>
      <c r="B914" s="371" t="s">
        <v>16</v>
      </c>
      <c r="C914" s="372">
        <v>241</v>
      </c>
      <c r="D914" s="373">
        <v>0</v>
      </c>
      <c r="E914" s="373">
        <v>6</v>
      </c>
      <c r="F914" s="373">
        <v>2999</v>
      </c>
      <c r="G914" s="373">
        <v>1335</v>
      </c>
      <c r="H914" s="373">
        <v>0</v>
      </c>
      <c r="I914" s="373">
        <v>20736</v>
      </c>
      <c r="J914" s="378">
        <v>25317</v>
      </c>
      <c r="K914" s="379">
        <v>78415.199999999997</v>
      </c>
      <c r="L914" s="379">
        <v>0.32285832338628229</v>
      </c>
      <c r="M914" s="373">
        <v>1431</v>
      </c>
      <c r="N914" s="373">
        <v>213</v>
      </c>
      <c r="O914" s="378">
        <v>24181</v>
      </c>
      <c r="P914" s="382">
        <v>4.6979033125180925E-2</v>
      </c>
      <c r="Q914" s="492"/>
    </row>
    <row r="915" spans="1:19" s="351" customFormat="1" x14ac:dyDescent="0.25">
      <c r="A915" s="26"/>
      <c r="B915" s="25"/>
      <c r="C915" s="363"/>
      <c r="D915" s="364"/>
      <c r="E915" s="364"/>
      <c r="F915" s="364"/>
      <c r="G915" s="364"/>
      <c r="H915" s="364"/>
      <c r="I915" s="364"/>
      <c r="J915" s="365"/>
      <c r="K915" s="366"/>
      <c r="L915" s="366"/>
      <c r="M915" s="364"/>
      <c r="N915" s="364"/>
      <c r="O915" s="360"/>
      <c r="P915" s="367"/>
      <c r="Q915" s="368"/>
    </row>
    <row r="916" spans="1:19" s="490" customFormat="1" ht="13.8" thickBot="1" x14ac:dyDescent="0.3">
      <c r="A916" s="463" t="s">
        <v>120</v>
      </c>
      <c r="B916" s="396"/>
      <c r="C916" s="418">
        <v>7605</v>
      </c>
      <c r="D916" s="419">
        <v>0</v>
      </c>
      <c r="E916" s="419">
        <v>631</v>
      </c>
      <c r="F916" s="419">
        <v>209095</v>
      </c>
      <c r="G916" s="419">
        <v>65510</v>
      </c>
      <c r="H916" s="419">
        <v>11</v>
      </c>
      <c r="I916" s="419">
        <v>1682323</v>
      </c>
      <c r="J916" s="439">
        <v>1965175</v>
      </c>
      <c r="K916" s="440">
        <v>3440842.3</v>
      </c>
      <c r="L916" s="440">
        <v>0.57113195800923511</v>
      </c>
      <c r="M916" s="419">
        <v>84445</v>
      </c>
      <c r="N916" s="419">
        <v>19464</v>
      </c>
      <c r="O916" s="420">
        <v>2886582</v>
      </c>
      <c r="P916" s="436">
        <v>-0.31920347317346265</v>
      </c>
      <c r="Q916" s="488"/>
      <c r="R916" s="489"/>
    </row>
    <row r="917" spans="1:19" s="351" customFormat="1" x14ac:dyDescent="0.25">
      <c r="A917" s="401"/>
      <c r="B917" s="457"/>
      <c r="C917" s="458"/>
      <c r="D917" s="459"/>
      <c r="E917" s="459"/>
      <c r="F917" s="459"/>
      <c r="G917" s="459"/>
      <c r="H917" s="459"/>
      <c r="I917" s="459"/>
      <c r="J917" s="407"/>
      <c r="K917" s="460"/>
      <c r="L917" s="460"/>
      <c r="M917" s="459"/>
      <c r="N917" s="459"/>
      <c r="O917" s="407"/>
      <c r="P917" s="407"/>
      <c r="Q917" s="368"/>
    </row>
    <row r="918" spans="1:19" s="412" customFormat="1" x14ac:dyDescent="0.25">
      <c r="A918" s="26" t="s">
        <v>93</v>
      </c>
      <c r="B918" s="25"/>
      <c r="C918" s="364"/>
      <c r="D918" s="364"/>
      <c r="E918" s="364"/>
      <c r="F918" s="364"/>
      <c r="G918" s="364"/>
      <c r="H918" s="364"/>
      <c r="I918" s="364"/>
      <c r="J918" s="365"/>
      <c r="K918" s="366"/>
      <c r="L918" s="366"/>
      <c r="M918" s="364"/>
      <c r="N918" s="364"/>
      <c r="O918" s="360"/>
      <c r="P918" s="367"/>
      <c r="Q918" s="368"/>
      <c r="R918" s="388"/>
      <c r="S918" s="410"/>
    </row>
    <row r="919" spans="1:19" s="351" customFormat="1" x14ac:dyDescent="0.25">
      <c r="A919" s="26"/>
      <c r="B919" s="25"/>
      <c r="C919" s="363"/>
      <c r="D919" s="364"/>
      <c r="E919" s="364"/>
      <c r="F919" s="364"/>
      <c r="G919" s="364"/>
      <c r="H919" s="364"/>
      <c r="I919" s="364"/>
      <c r="J919" s="360"/>
      <c r="K919" s="413"/>
      <c r="L919" s="413"/>
      <c r="M919" s="364"/>
      <c r="N919" s="364"/>
      <c r="O919" s="360"/>
      <c r="P919" s="367"/>
      <c r="Q919" s="368"/>
    </row>
    <row r="920" spans="1:19" s="351" customFormat="1" x14ac:dyDescent="0.25">
      <c r="A920" s="26" t="s">
        <v>59</v>
      </c>
      <c r="B920" s="25" t="s">
        <v>14</v>
      </c>
      <c r="C920" s="364">
        <v>0</v>
      </c>
      <c r="D920" s="364">
        <v>0</v>
      </c>
      <c r="E920" s="364">
        <v>0</v>
      </c>
      <c r="F920" s="364">
        <v>0</v>
      </c>
      <c r="G920" s="364">
        <v>0</v>
      </c>
      <c r="H920" s="364">
        <v>0</v>
      </c>
      <c r="I920" s="364">
        <v>1547</v>
      </c>
      <c r="J920" s="365">
        <v>1547</v>
      </c>
      <c r="K920" s="366">
        <v>15081</v>
      </c>
      <c r="L920" s="366">
        <v>0.10257940454876997</v>
      </c>
      <c r="M920" s="364">
        <v>26</v>
      </c>
      <c r="N920" s="364">
        <v>5</v>
      </c>
      <c r="O920" s="360">
        <v>3472</v>
      </c>
      <c r="P920" s="367">
        <v>-0.55443548387096775</v>
      </c>
      <c r="Q920" s="441" t="s">
        <v>45</v>
      </c>
      <c r="R920" s="461" t="s">
        <v>255</v>
      </c>
      <c r="S920" s="443"/>
    </row>
    <row r="921" spans="1:19" s="351" customFormat="1" x14ac:dyDescent="0.25">
      <c r="A921" s="26"/>
      <c r="B921" s="25"/>
      <c r="C921" s="363"/>
      <c r="D921" s="364"/>
      <c r="E921" s="364"/>
      <c r="F921" s="364"/>
      <c r="G921" s="364"/>
      <c r="H921" s="364"/>
      <c r="I921" s="364"/>
      <c r="J921" s="360"/>
      <c r="K921" s="413"/>
      <c r="L921" s="413"/>
      <c r="M921" s="364"/>
      <c r="N921" s="364"/>
      <c r="O921" s="360"/>
      <c r="P921" s="367"/>
      <c r="Q921" s="368"/>
    </row>
    <row r="922" spans="1:19" s="351" customFormat="1" ht="13.2" hidden="1" customHeight="1" x14ac:dyDescent="0.25">
      <c r="A922" s="26" t="s">
        <v>218</v>
      </c>
      <c r="B922" s="25" t="s">
        <v>15</v>
      </c>
      <c r="C922" s="363">
        <v>0</v>
      </c>
      <c r="D922" s="364">
        <v>0</v>
      </c>
      <c r="E922" s="364">
        <v>0</v>
      </c>
      <c r="F922" s="364">
        <v>0</v>
      </c>
      <c r="G922" s="364">
        <v>0</v>
      </c>
      <c r="H922" s="364">
        <v>0</v>
      </c>
      <c r="I922" s="364">
        <v>0</v>
      </c>
      <c r="J922" s="365">
        <v>0</v>
      </c>
      <c r="K922" s="366">
        <v>0</v>
      </c>
      <c r="L922" s="366" t="e">
        <v>#DIV/0!</v>
      </c>
      <c r="M922" s="364">
        <v>0</v>
      </c>
      <c r="N922" s="364">
        <v>0</v>
      </c>
      <c r="O922" s="360">
        <v>0</v>
      </c>
      <c r="P922" s="367" t="e">
        <v>#DIV/0!</v>
      </c>
      <c r="Q922" s="368" t="s">
        <v>46</v>
      </c>
      <c r="R922" s="388" t="s">
        <v>255</v>
      </c>
      <c r="S922" s="351" t="s">
        <v>220</v>
      </c>
    </row>
    <row r="923" spans="1:19" s="351" customFormat="1" ht="13.2" hidden="1" customHeight="1" x14ac:dyDescent="0.25">
      <c r="A923" s="26"/>
      <c r="B923" s="25"/>
      <c r="C923" s="363"/>
      <c r="D923" s="364"/>
      <c r="E923" s="364"/>
      <c r="F923" s="364"/>
      <c r="G923" s="364"/>
      <c r="H923" s="364"/>
      <c r="I923" s="364"/>
      <c r="J923" s="360"/>
      <c r="K923" s="413"/>
      <c r="L923" s="413"/>
      <c r="M923" s="364"/>
      <c r="N923" s="364"/>
      <c r="O923" s="360"/>
      <c r="P923" s="367"/>
      <c r="Q923" s="368"/>
    </row>
    <row r="924" spans="1:19" s="351" customFormat="1" ht="13.2" hidden="1" customHeight="1" x14ac:dyDescent="0.25">
      <c r="A924" s="26" t="s">
        <v>269</v>
      </c>
      <c r="B924" s="25" t="s">
        <v>15</v>
      </c>
      <c r="C924" s="363">
        <v>0</v>
      </c>
      <c r="D924" s="364">
        <v>0</v>
      </c>
      <c r="E924" s="364">
        <v>0</v>
      </c>
      <c r="F924" s="364">
        <v>0</v>
      </c>
      <c r="G924" s="364">
        <v>0</v>
      </c>
      <c r="H924" s="364">
        <v>0</v>
      </c>
      <c r="I924" s="364">
        <v>0</v>
      </c>
      <c r="J924" s="365">
        <v>0</v>
      </c>
      <c r="K924" s="366">
        <v>0</v>
      </c>
      <c r="L924" s="366" t="e">
        <v>#DIV/0!</v>
      </c>
      <c r="M924" s="364">
        <v>0</v>
      </c>
      <c r="N924" s="364">
        <v>0</v>
      </c>
      <c r="O924" s="360">
        <v>0</v>
      </c>
      <c r="P924" s="367">
        <v>1</v>
      </c>
      <c r="Q924" s="368" t="s">
        <v>46</v>
      </c>
      <c r="R924" s="388" t="s">
        <v>255</v>
      </c>
      <c r="S924" s="351" t="s">
        <v>248</v>
      </c>
    </row>
    <row r="925" spans="1:19" s="351" customFormat="1" ht="13.2" hidden="1" customHeight="1" x14ac:dyDescent="0.25">
      <c r="A925" s="26"/>
      <c r="B925" s="25"/>
      <c r="C925" s="363"/>
      <c r="D925" s="364"/>
      <c r="E925" s="364"/>
      <c r="F925" s="364"/>
      <c r="G925" s="364"/>
      <c r="H925" s="364"/>
      <c r="I925" s="364"/>
      <c r="J925" s="360"/>
      <c r="K925" s="413"/>
      <c r="L925" s="413"/>
      <c r="M925" s="364"/>
      <c r="N925" s="364"/>
      <c r="O925" s="360"/>
      <c r="P925" s="367"/>
      <c r="Q925" s="368"/>
    </row>
    <row r="926" spans="1:19" s="351" customFormat="1" x14ac:dyDescent="0.25">
      <c r="A926" s="26" t="s">
        <v>88</v>
      </c>
      <c r="B926" s="25" t="s">
        <v>18</v>
      </c>
      <c r="C926" s="363">
        <v>0</v>
      </c>
      <c r="D926" s="364">
        <v>0</v>
      </c>
      <c r="E926" s="364">
        <v>0</v>
      </c>
      <c r="F926" s="364">
        <v>0</v>
      </c>
      <c r="G926" s="364">
        <v>0</v>
      </c>
      <c r="H926" s="364">
        <v>0</v>
      </c>
      <c r="I926" s="364">
        <v>9357</v>
      </c>
      <c r="J926" s="365">
        <v>9357</v>
      </c>
      <c r="K926" s="366">
        <v>22667</v>
      </c>
      <c r="L926" s="366">
        <v>0.41280275290069263</v>
      </c>
      <c r="M926" s="364">
        <v>240</v>
      </c>
      <c r="N926" s="364">
        <v>47</v>
      </c>
      <c r="O926" s="360">
        <v>19958</v>
      </c>
      <c r="P926" s="367">
        <v>-0.53116544743962324</v>
      </c>
      <c r="Q926" s="368" t="s">
        <v>48</v>
      </c>
      <c r="R926" s="388" t="s">
        <v>255</v>
      </c>
    </row>
    <row r="927" spans="1:19" s="351" customFormat="1" x14ac:dyDescent="0.25">
      <c r="A927" s="26"/>
      <c r="B927" s="25"/>
      <c r="C927" s="363"/>
      <c r="D927" s="364"/>
      <c r="E927" s="364"/>
      <c r="F927" s="364"/>
      <c r="G927" s="364"/>
      <c r="H927" s="364"/>
      <c r="I927" s="364"/>
      <c r="J927" s="360"/>
      <c r="K927" s="413"/>
      <c r="L927" s="413"/>
      <c r="M927" s="364"/>
      <c r="N927" s="364"/>
      <c r="O927" s="360"/>
      <c r="P927" s="367"/>
      <c r="Q927" s="368"/>
    </row>
    <row r="928" spans="1:19" s="351" customFormat="1" x14ac:dyDescent="0.25">
      <c r="A928" s="26" t="s">
        <v>30</v>
      </c>
      <c r="B928" s="25" t="s">
        <v>17</v>
      </c>
      <c r="C928" s="363">
        <v>0</v>
      </c>
      <c r="D928" s="364">
        <v>0</v>
      </c>
      <c r="E928" s="364">
        <v>0</v>
      </c>
      <c r="F928" s="364">
        <v>0</v>
      </c>
      <c r="G928" s="364">
        <v>0</v>
      </c>
      <c r="H928" s="364">
        <v>0</v>
      </c>
      <c r="I928" s="364">
        <v>4819</v>
      </c>
      <c r="J928" s="365">
        <v>4819</v>
      </c>
      <c r="K928" s="366">
        <v>7838.1</v>
      </c>
      <c r="L928" s="366">
        <v>0.61481736645360485</v>
      </c>
      <c r="M928" s="364">
        <v>105</v>
      </c>
      <c r="N928" s="364">
        <v>158</v>
      </c>
      <c r="O928" s="360">
        <v>9973</v>
      </c>
      <c r="P928" s="367">
        <v>-0.51679534743808286</v>
      </c>
      <c r="Q928" s="368" t="s">
        <v>47</v>
      </c>
      <c r="R928" s="388" t="s">
        <v>255</v>
      </c>
    </row>
    <row r="929" spans="1:19" s="351" customFormat="1" x14ac:dyDescent="0.25">
      <c r="A929" s="26"/>
      <c r="B929" s="25"/>
      <c r="C929" s="363"/>
      <c r="D929" s="364"/>
      <c r="E929" s="364"/>
      <c r="F929" s="364"/>
      <c r="G929" s="364"/>
      <c r="H929" s="364"/>
      <c r="I929" s="364"/>
      <c r="J929" s="360"/>
      <c r="K929" s="413"/>
      <c r="L929" s="413"/>
      <c r="M929" s="364"/>
      <c r="N929" s="364"/>
      <c r="O929" s="360"/>
      <c r="P929" s="367"/>
      <c r="Q929" s="368"/>
    </row>
    <row r="930" spans="1:19" s="351" customFormat="1" x14ac:dyDescent="0.25">
      <c r="A930" s="26" t="s">
        <v>91</v>
      </c>
      <c r="B930" s="25" t="s">
        <v>18</v>
      </c>
      <c r="C930" s="363">
        <v>0</v>
      </c>
      <c r="D930" s="364">
        <v>0</v>
      </c>
      <c r="E930" s="364">
        <v>0</v>
      </c>
      <c r="F930" s="364">
        <v>0</v>
      </c>
      <c r="G930" s="364">
        <v>0</v>
      </c>
      <c r="H930" s="364">
        <v>0</v>
      </c>
      <c r="I930" s="364">
        <v>7954</v>
      </c>
      <c r="J930" s="365">
        <v>7954</v>
      </c>
      <c r="K930" s="366">
        <v>16762.8</v>
      </c>
      <c r="L930" s="366">
        <v>0.47450306631350375</v>
      </c>
      <c r="M930" s="364">
        <v>154</v>
      </c>
      <c r="N930" s="364">
        <v>36</v>
      </c>
      <c r="O930" s="360">
        <v>21182</v>
      </c>
      <c r="P930" s="367">
        <v>-0.62449249362666415</v>
      </c>
      <c r="Q930" s="368" t="s">
        <v>48</v>
      </c>
      <c r="R930" s="388" t="s">
        <v>255</v>
      </c>
    </row>
    <row r="931" spans="1:19" s="351" customFormat="1" x14ac:dyDescent="0.25">
      <c r="A931" s="26"/>
      <c r="B931" s="25"/>
      <c r="C931" s="363"/>
      <c r="D931" s="364"/>
      <c r="E931" s="364"/>
      <c r="F931" s="364"/>
      <c r="G931" s="364"/>
      <c r="H931" s="364"/>
      <c r="I931" s="364"/>
      <c r="J931" s="360"/>
      <c r="K931" s="413"/>
      <c r="L931" s="413"/>
      <c r="M931" s="364"/>
      <c r="N931" s="364"/>
      <c r="O931" s="360"/>
      <c r="P931" s="367"/>
      <c r="Q931" s="368"/>
    </row>
    <row r="932" spans="1:19" s="351" customFormat="1" x14ac:dyDescent="0.25">
      <c r="A932" s="26" t="s">
        <v>89</v>
      </c>
      <c r="B932" s="25" t="s">
        <v>18</v>
      </c>
      <c r="C932" s="363">
        <v>0</v>
      </c>
      <c r="D932" s="364">
        <v>0</v>
      </c>
      <c r="E932" s="364">
        <v>0</v>
      </c>
      <c r="F932" s="364">
        <v>0</v>
      </c>
      <c r="G932" s="364">
        <v>0</v>
      </c>
      <c r="H932" s="364">
        <v>0</v>
      </c>
      <c r="I932" s="364">
        <v>8608</v>
      </c>
      <c r="J932" s="365">
        <v>8608</v>
      </c>
      <c r="K932" s="366">
        <v>17039.400000000001</v>
      </c>
      <c r="L932" s="366">
        <v>0.50518210735119773</v>
      </c>
      <c r="M932" s="364">
        <v>166</v>
      </c>
      <c r="N932" s="364">
        <v>26</v>
      </c>
      <c r="O932" s="360">
        <v>16934</v>
      </c>
      <c r="P932" s="367">
        <v>-0.49167355615920638</v>
      </c>
      <c r="Q932" s="368" t="s">
        <v>48</v>
      </c>
      <c r="R932" s="388" t="s">
        <v>255</v>
      </c>
    </row>
    <row r="933" spans="1:19" s="351" customFormat="1" x14ac:dyDescent="0.25">
      <c r="A933" s="26"/>
      <c r="B933" s="25"/>
      <c r="C933" s="363"/>
      <c r="D933" s="364"/>
      <c r="E933" s="364"/>
      <c r="F933" s="364"/>
      <c r="G933" s="364"/>
      <c r="H933" s="364"/>
      <c r="I933" s="364"/>
      <c r="J933" s="360"/>
      <c r="K933" s="413"/>
      <c r="L933" s="413"/>
      <c r="M933" s="364"/>
      <c r="N933" s="364"/>
      <c r="O933" s="360"/>
      <c r="P933" s="367"/>
      <c r="Q933" s="368"/>
    </row>
    <row r="934" spans="1:19" s="351" customFormat="1" x14ac:dyDescent="0.25">
      <c r="A934" s="26" t="s">
        <v>86</v>
      </c>
      <c r="B934" s="25" t="s">
        <v>14</v>
      </c>
      <c r="C934" s="364">
        <v>0</v>
      </c>
      <c r="D934" s="364">
        <v>0</v>
      </c>
      <c r="E934" s="364">
        <v>0</v>
      </c>
      <c r="F934" s="364">
        <v>0</v>
      </c>
      <c r="G934" s="364">
        <v>0</v>
      </c>
      <c r="H934" s="364">
        <v>0</v>
      </c>
      <c r="I934" s="364">
        <v>6305</v>
      </c>
      <c r="J934" s="365">
        <v>6305</v>
      </c>
      <c r="K934" s="366">
        <v>29058</v>
      </c>
      <c r="L934" s="366">
        <v>0.21697983343657512</v>
      </c>
      <c r="M934" s="364">
        <v>170</v>
      </c>
      <c r="N934" s="364">
        <v>91</v>
      </c>
      <c r="O934" s="360">
        <v>12556</v>
      </c>
      <c r="P934" s="367">
        <v>-0.49784963364128698</v>
      </c>
      <c r="Q934" s="368" t="s">
        <v>45</v>
      </c>
      <c r="R934" s="388" t="s">
        <v>255</v>
      </c>
      <c r="S934" s="410"/>
    </row>
    <row r="935" spans="1:19" s="351" customFormat="1" x14ac:dyDescent="0.25">
      <c r="A935" s="26"/>
      <c r="B935" s="25"/>
      <c r="C935" s="363"/>
      <c r="D935" s="364"/>
      <c r="E935" s="364"/>
      <c r="F935" s="364"/>
      <c r="G935" s="364"/>
      <c r="H935" s="364"/>
      <c r="I935" s="364"/>
      <c r="J935" s="360"/>
      <c r="K935" s="413"/>
      <c r="L935" s="413"/>
      <c r="M935" s="364"/>
      <c r="N935" s="364"/>
      <c r="O935" s="360"/>
      <c r="P935" s="367"/>
      <c r="Q935" s="462"/>
    </row>
    <row r="936" spans="1:19" s="351" customFormat="1" x14ac:dyDescent="0.25">
      <c r="A936" s="26" t="s">
        <v>90</v>
      </c>
      <c r="B936" s="25" t="s">
        <v>18</v>
      </c>
      <c r="C936" s="363">
        <v>0</v>
      </c>
      <c r="D936" s="364">
        <v>0</v>
      </c>
      <c r="E936" s="364">
        <v>0</v>
      </c>
      <c r="F936" s="364">
        <v>0</v>
      </c>
      <c r="G936" s="364">
        <v>0</v>
      </c>
      <c r="H936" s="364">
        <v>0</v>
      </c>
      <c r="I936" s="364">
        <v>8918</v>
      </c>
      <c r="J936" s="360">
        <v>8918</v>
      </c>
      <c r="K936" s="413">
        <v>12429.400000000001</v>
      </c>
      <c r="L936" s="413">
        <v>0.71749239705858681</v>
      </c>
      <c r="M936" s="364">
        <v>112</v>
      </c>
      <c r="N936" s="364">
        <v>24</v>
      </c>
      <c r="O936" s="360">
        <v>16807</v>
      </c>
      <c r="P936" s="367">
        <v>-0.46938775510204078</v>
      </c>
      <c r="Q936" s="368" t="s">
        <v>48</v>
      </c>
      <c r="R936" s="351" t="s">
        <v>255</v>
      </c>
    </row>
    <row r="937" spans="1:19" s="412" customFormat="1" x14ac:dyDescent="0.25">
      <c r="A937" s="26"/>
      <c r="B937" s="25"/>
      <c r="C937" s="364"/>
      <c r="D937" s="364"/>
      <c r="E937" s="364"/>
      <c r="F937" s="364"/>
      <c r="G937" s="364"/>
      <c r="H937" s="364"/>
      <c r="I937" s="364"/>
      <c r="J937" s="365"/>
      <c r="K937" s="366"/>
      <c r="L937" s="366"/>
      <c r="M937" s="364"/>
      <c r="N937" s="364"/>
      <c r="O937" s="360"/>
      <c r="P937" s="367"/>
      <c r="Q937" s="368"/>
      <c r="R937" s="388"/>
      <c r="S937" s="410"/>
    </row>
    <row r="938" spans="1:19" s="351" customFormat="1" ht="13.2" hidden="1" customHeight="1" x14ac:dyDescent="0.25">
      <c r="A938" s="26" t="s">
        <v>264</v>
      </c>
      <c r="B938" s="25" t="s">
        <v>15</v>
      </c>
      <c r="C938" s="363">
        <v>0</v>
      </c>
      <c r="D938" s="364">
        <v>0</v>
      </c>
      <c r="E938" s="364">
        <v>0</v>
      </c>
      <c r="F938" s="364">
        <v>0</v>
      </c>
      <c r="G938" s="364">
        <v>0</v>
      </c>
      <c r="H938" s="364">
        <v>0</v>
      </c>
      <c r="I938" s="364">
        <v>0</v>
      </c>
      <c r="J938" s="365">
        <v>0</v>
      </c>
      <c r="K938" s="366">
        <v>0</v>
      </c>
      <c r="L938" s="366" t="e">
        <v>#DIV/0!</v>
      </c>
      <c r="M938" s="364">
        <v>0</v>
      </c>
      <c r="N938" s="364">
        <v>0</v>
      </c>
      <c r="O938" s="360">
        <v>0</v>
      </c>
      <c r="P938" s="367" t="e">
        <v>#DIV/0!</v>
      </c>
      <c r="Q938" s="368" t="s">
        <v>46</v>
      </c>
      <c r="R938" s="351" t="s">
        <v>255</v>
      </c>
      <c r="S938" s="351" t="s">
        <v>249</v>
      </c>
    </row>
    <row r="939" spans="1:19" s="391" customFormat="1" ht="13.2" hidden="1" customHeight="1" x14ac:dyDescent="0.25">
      <c r="A939" s="26"/>
      <c r="B939" s="25"/>
      <c r="C939" s="363"/>
      <c r="D939" s="364"/>
      <c r="E939" s="364"/>
      <c r="F939" s="364"/>
      <c r="G939" s="364"/>
      <c r="H939" s="364"/>
      <c r="I939" s="364"/>
      <c r="J939" s="365"/>
      <c r="K939" s="366"/>
      <c r="L939" s="366"/>
      <c r="M939" s="364"/>
      <c r="N939" s="364"/>
      <c r="O939" s="360"/>
      <c r="P939" s="367"/>
      <c r="Q939" s="368"/>
      <c r="R939" s="388"/>
    </row>
    <row r="940" spans="1:19" s="351" customFormat="1" ht="13.2" hidden="1" customHeight="1" x14ac:dyDescent="0.25">
      <c r="A940" s="26"/>
      <c r="B940" s="25"/>
      <c r="C940" s="363"/>
      <c r="D940" s="364"/>
      <c r="E940" s="364"/>
      <c r="F940" s="364"/>
      <c r="G940" s="364"/>
      <c r="H940" s="364"/>
      <c r="I940" s="364"/>
      <c r="J940" s="365"/>
      <c r="K940" s="366"/>
      <c r="L940" s="366"/>
      <c r="M940" s="364"/>
      <c r="N940" s="364"/>
      <c r="O940" s="360"/>
      <c r="P940" s="367"/>
      <c r="Q940" s="368"/>
    </row>
    <row r="941" spans="1:19" s="351" customFormat="1" ht="13.2" hidden="1" customHeight="1" x14ac:dyDescent="0.25">
      <c r="A941" s="26" t="s">
        <v>263</v>
      </c>
      <c r="B941" s="25" t="s">
        <v>15</v>
      </c>
      <c r="C941" s="363">
        <v>0</v>
      </c>
      <c r="D941" s="364">
        <v>0</v>
      </c>
      <c r="E941" s="364">
        <v>0</v>
      </c>
      <c r="F941" s="364">
        <v>0</v>
      </c>
      <c r="G941" s="364">
        <v>0</v>
      </c>
      <c r="H941" s="364">
        <v>0</v>
      </c>
      <c r="I941" s="364">
        <v>0</v>
      </c>
      <c r="J941" s="365">
        <v>0</v>
      </c>
      <c r="K941" s="366">
        <v>0</v>
      </c>
      <c r="L941" s="366" t="e">
        <v>#DIV/0!</v>
      </c>
      <c r="M941" s="364">
        <v>0</v>
      </c>
      <c r="N941" s="364">
        <v>0</v>
      </c>
      <c r="O941" s="360">
        <v>0</v>
      </c>
      <c r="P941" s="367" t="e">
        <v>#DIV/0!</v>
      </c>
      <c r="Q941" s="368" t="s">
        <v>46</v>
      </c>
      <c r="R941" s="388" t="s">
        <v>255</v>
      </c>
      <c r="S941" s="351" t="s">
        <v>221</v>
      </c>
    </row>
    <row r="942" spans="1:19" s="351" customFormat="1" ht="13.2" hidden="1" customHeight="1" x14ac:dyDescent="0.25">
      <c r="A942" s="26"/>
      <c r="B942" s="25"/>
      <c r="C942" s="363"/>
      <c r="D942" s="364"/>
      <c r="E942" s="364"/>
      <c r="F942" s="364"/>
      <c r="G942" s="364"/>
      <c r="H942" s="364"/>
      <c r="I942" s="364"/>
      <c r="J942" s="365"/>
      <c r="K942" s="366"/>
      <c r="L942" s="366"/>
      <c r="M942" s="364"/>
      <c r="N942" s="364"/>
      <c r="O942" s="360"/>
      <c r="P942" s="367"/>
      <c r="Q942" s="368"/>
    </row>
    <row r="943" spans="1:19" s="351" customFormat="1" x14ac:dyDescent="0.25">
      <c r="A943" s="26" t="s">
        <v>190</v>
      </c>
      <c r="B943" s="25" t="s">
        <v>18</v>
      </c>
      <c r="C943" s="363">
        <v>0</v>
      </c>
      <c r="D943" s="364">
        <v>0</v>
      </c>
      <c r="E943" s="364">
        <v>0</v>
      </c>
      <c r="F943" s="364">
        <v>0</v>
      </c>
      <c r="G943" s="364">
        <v>0</v>
      </c>
      <c r="H943" s="364">
        <v>0</v>
      </c>
      <c r="I943" s="364">
        <v>4736</v>
      </c>
      <c r="J943" s="365">
        <v>4736</v>
      </c>
      <c r="K943" s="366">
        <v>28109.599999999999</v>
      </c>
      <c r="L943" s="366">
        <v>0.16848336511369782</v>
      </c>
      <c r="M943" s="364">
        <v>75</v>
      </c>
      <c r="N943" s="364">
        <v>10</v>
      </c>
      <c r="O943" s="360">
        <v>8536</v>
      </c>
      <c r="P943" s="367">
        <v>-0.44517338331771317</v>
      </c>
      <c r="Q943" s="368" t="s">
        <v>48</v>
      </c>
      <c r="R943" s="388" t="s">
        <v>255</v>
      </c>
    </row>
    <row r="944" spans="1:19" s="351" customFormat="1" x14ac:dyDescent="0.25">
      <c r="A944" s="26"/>
      <c r="B944" s="25"/>
      <c r="C944" s="363"/>
      <c r="D944" s="364"/>
      <c r="E944" s="364"/>
      <c r="F944" s="364"/>
      <c r="G944" s="364"/>
      <c r="H944" s="364"/>
      <c r="I944" s="364"/>
      <c r="J944" s="365"/>
      <c r="K944" s="366"/>
      <c r="L944" s="366"/>
      <c r="M944" s="364"/>
      <c r="N944" s="364"/>
      <c r="O944" s="360"/>
      <c r="P944" s="367"/>
      <c r="Q944" s="368"/>
    </row>
    <row r="945" spans="1:19" s="351" customFormat="1" x14ac:dyDescent="0.25">
      <c r="A945" s="26" t="s">
        <v>87</v>
      </c>
      <c r="B945" s="25" t="s">
        <v>14</v>
      </c>
      <c r="C945" s="363">
        <v>0</v>
      </c>
      <c r="D945" s="364">
        <v>0</v>
      </c>
      <c r="E945" s="364">
        <v>0</v>
      </c>
      <c r="F945" s="364">
        <v>0</v>
      </c>
      <c r="G945" s="364">
        <v>0</v>
      </c>
      <c r="H945" s="364">
        <v>0</v>
      </c>
      <c r="I945" s="364">
        <v>5014</v>
      </c>
      <c r="J945" s="365">
        <v>5014</v>
      </c>
      <c r="K945" s="366">
        <v>14600.799999999997</v>
      </c>
      <c r="L945" s="366">
        <v>0.34340584077584796</v>
      </c>
      <c r="M945" s="364">
        <v>54</v>
      </c>
      <c r="N945" s="364">
        <v>30</v>
      </c>
      <c r="O945" s="360">
        <v>16096</v>
      </c>
      <c r="P945" s="367">
        <v>-0.68849403578528823</v>
      </c>
      <c r="Q945" s="368" t="s">
        <v>45</v>
      </c>
      <c r="R945" s="388" t="s">
        <v>255</v>
      </c>
    </row>
    <row r="946" spans="1:19" s="351" customFormat="1" x14ac:dyDescent="0.25">
      <c r="A946" s="26"/>
      <c r="B946" s="25"/>
      <c r="C946" s="363"/>
      <c r="D946" s="364"/>
      <c r="E946" s="364"/>
      <c r="F946" s="364"/>
      <c r="G946" s="364"/>
      <c r="H946" s="364"/>
      <c r="I946" s="364"/>
      <c r="J946" s="365"/>
      <c r="K946" s="366"/>
      <c r="L946" s="366"/>
      <c r="M946" s="364"/>
      <c r="N946" s="364"/>
      <c r="O946" s="360"/>
      <c r="P946" s="367"/>
      <c r="Q946" s="368"/>
      <c r="R946" s="388"/>
    </row>
    <row r="947" spans="1:19" s="351" customFormat="1" x14ac:dyDescent="0.25">
      <c r="A947" s="26" t="s">
        <v>92</v>
      </c>
      <c r="B947" s="25" t="s">
        <v>18</v>
      </c>
      <c r="C947" s="363">
        <v>0</v>
      </c>
      <c r="D947" s="364">
        <v>0</v>
      </c>
      <c r="E947" s="364">
        <v>0</v>
      </c>
      <c r="F947" s="364">
        <v>0</v>
      </c>
      <c r="G947" s="364">
        <v>0</v>
      </c>
      <c r="H947" s="364">
        <v>0</v>
      </c>
      <c r="I947" s="364">
        <v>6927</v>
      </c>
      <c r="J947" s="365">
        <v>6927</v>
      </c>
      <c r="K947" s="366">
        <v>15271.400000000001</v>
      </c>
      <c r="L947" s="366">
        <v>0.45359299081944021</v>
      </c>
      <c r="M947" s="364">
        <v>125</v>
      </c>
      <c r="N947" s="364">
        <v>24</v>
      </c>
      <c r="O947" s="360">
        <v>14847</v>
      </c>
      <c r="P947" s="367">
        <v>-0.53344109921196203</v>
      </c>
      <c r="Q947" s="368" t="s">
        <v>48</v>
      </c>
      <c r="R947" s="388" t="s">
        <v>255</v>
      </c>
    </row>
    <row r="948" spans="1:19" s="351" customFormat="1" x14ac:dyDescent="0.25">
      <c r="A948" s="26"/>
      <c r="B948" s="25"/>
      <c r="C948" s="363"/>
      <c r="D948" s="364"/>
      <c r="E948" s="364"/>
      <c r="F948" s="364"/>
      <c r="G948" s="364"/>
      <c r="H948" s="364"/>
      <c r="I948" s="364"/>
      <c r="J948" s="365"/>
      <c r="K948" s="366"/>
      <c r="L948" s="366"/>
      <c r="M948" s="364"/>
      <c r="N948" s="364"/>
      <c r="O948" s="360"/>
      <c r="P948" s="367"/>
      <c r="Q948" s="368"/>
    </row>
    <row r="949" spans="1:19" s="351" customFormat="1" x14ac:dyDescent="0.25">
      <c r="A949" s="26" t="s">
        <v>259</v>
      </c>
      <c r="B949" s="25" t="s">
        <v>26</v>
      </c>
      <c r="C949" s="363">
        <v>0</v>
      </c>
      <c r="D949" s="364">
        <v>0</v>
      </c>
      <c r="E949" s="364">
        <v>0</v>
      </c>
      <c r="F949" s="364">
        <v>0</v>
      </c>
      <c r="G949" s="364">
        <v>0</v>
      </c>
      <c r="H949" s="364">
        <v>0</v>
      </c>
      <c r="I949" s="364">
        <v>0</v>
      </c>
      <c r="J949" s="365">
        <v>7855</v>
      </c>
      <c r="K949" s="366">
        <v>62395.099999999991</v>
      </c>
      <c r="L949" s="366">
        <v>0.12589129595112439</v>
      </c>
      <c r="M949" s="364">
        <v>121</v>
      </c>
      <c r="N949" s="364">
        <v>79</v>
      </c>
      <c r="O949" s="360">
        <v>9114</v>
      </c>
      <c r="P949" s="367">
        <v>-0.13813912661838934</v>
      </c>
      <c r="Q949" s="368" t="s">
        <v>55</v>
      </c>
      <c r="R949" s="351" t="s">
        <v>255</v>
      </c>
    </row>
    <row r="950" spans="1:19" s="351" customFormat="1" x14ac:dyDescent="0.25">
      <c r="A950" s="26" t="s">
        <v>259</v>
      </c>
      <c r="B950" s="25" t="s">
        <v>27</v>
      </c>
      <c r="C950" s="363">
        <v>0</v>
      </c>
      <c r="D950" s="364">
        <v>0</v>
      </c>
      <c r="E950" s="364">
        <v>0</v>
      </c>
      <c r="F950" s="364">
        <v>0</v>
      </c>
      <c r="G950" s="364">
        <v>0</v>
      </c>
      <c r="H950" s="364">
        <v>0</v>
      </c>
      <c r="I950" s="364">
        <v>0</v>
      </c>
      <c r="J950" s="365">
        <v>1875</v>
      </c>
      <c r="K950" s="366">
        <v>9091</v>
      </c>
      <c r="L950" s="366">
        <v>0.20624793752062479</v>
      </c>
      <c r="M950" s="364">
        <v>36</v>
      </c>
      <c r="N950" s="364">
        <v>21</v>
      </c>
      <c r="O950" s="360">
        <v>3194</v>
      </c>
      <c r="P950" s="367">
        <v>-0.41296180338134003</v>
      </c>
      <c r="Q950" s="368" t="s">
        <v>56</v>
      </c>
      <c r="R950" s="351" t="s">
        <v>255</v>
      </c>
    </row>
    <row r="951" spans="1:19" s="351" customFormat="1" x14ac:dyDescent="0.25">
      <c r="A951" s="26" t="s">
        <v>259</v>
      </c>
      <c r="B951" s="25" t="s">
        <v>28</v>
      </c>
      <c r="C951" s="363">
        <v>0</v>
      </c>
      <c r="D951" s="364">
        <v>0</v>
      </c>
      <c r="E951" s="364">
        <v>0</v>
      </c>
      <c r="F951" s="364">
        <v>0</v>
      </c>
      <c r="G951" s="364">
        <v>0</v>
      </c>
      <c r="H951" s="364">
        <v>0</v>
      </c>
      <c r="I951" s="364">
        <v>0</v>
      </c>
      <c r="J951" s="365">
        <v>2556</v>
      </c>
      <c r="K951" s="366">
        <v>11068.8</v>
      </c>
      <c r="L951" s="366">
        <v>0.23091934084995666</v>
      </c>
      <c r="M951" s="364">
        <v>38</v>
      </c>
      <c r="N951" s="364">
        <v>22</v>
      </c>
      <c r="O951" s="360">
        <v>3506</v>
      </c>
      <c r="P951" s="367">
        <v>-0.27096406160867081</v>
      </c>
      <c r="Q951" s="368" t="s">
        <v>57</v>
      </c>
      <c r="R951" s="351" t="s">
        <v>255</v>
      </c>
    </row>
    <row r="952" spans="1:19" s="380" customFormat="1" x14ac:dyDescent="0.25">
      <c r="A952" s="26"/>
      <c r="B952" s="25" t="s">
        <v>138</v>
      </c>
      <c r="C952" s="363">
        <v>0</v>
      </c>
      <c r="D952" s="364">
        <v>0</v>
      </c>
      <c r="E952" s="364">
        <v>0</v>
      </c>
      <c r="F952" s="364">
        <v>0</v>
      </c>
      <c r="G952" s="364">
        <v>0</v>
      </c>
      <c r="H952" s="364">
        <v>0</v>
      </c>
      <c r="I952" s="364">
        <v>0</v>
      </c>
      <c r="J952" s="365">
        <v>12286</v>
      </c>
      <c r="K952" s="366">
        <v>82554.899999999994</v>
      </c>
      <c r="L952" s="366">
        <v>0.14882217772657955</v>
      </c>
      <c r="M952" s="364">
        <v>195</v>
      </c>
      <c r="N952" s="364">
        <v>122</v>
      </c>
      <c r="O952" s="360">
        <v>15814</v>
      </c>
      <c r="P952" s="367">
        <v>-0.22309346148981912</v>
      </c>
      <c r="Q952" s="368"/>
    </row>
    <row r="953" spans="1:19" s="351" customFormat="1" ht="13.8" thickBot="1" x14ac:dyDescent="0.3">
      <c r="A953" s="381"/>
      <c r="B953" s="371"/>
      <c r="C953" s="373"/>
      <c r="D953" s="373"/>
      <c r="E953" s="373"/>
      <c r="F953" s="373"/>
      <c r="G953" s="373"/>
      <c r="H953" s="373"/>
      <c r="I953" s="373"/>
      <c r="J953" s="378"/>
      <c r="K953" s="379"/>
      <c r="L953" s="379"/>
      <c r="M953" s="373"/>
      <c r="N953" s="373"/>
      <c r="O953" s="420"/>
      <c r="P953" s="367"/>
      <c r="Q953" s="368"/>
    </row>
    <row r="954" spans="1:19" s="351" customFormat="1" ht="13.8" thickTop="1" x14ac:dyDescent="0.25">
      <c r="A954" s="396" t="s">
        <v>96</v>
      </c>
      <c r="B954" s="397"/>
      <c r="C954" s="446">
        <v>0</v>
      </c>
      <c r="D954" s="447">
        <v>0</v>
      </c>
      <c r="E954" s="447">
        <v>0</v>
      </c>
      <c r="F954" s="447">
        <v>0</v>
      </c>
      <c r="G954" s="447">
        <v>0</v>
      </c>
      <c r="H954" s="447">
        <v>0</v>
      </c>
      <c r="I954" s="447">
        <v>64185</v>
      </c>
      <c r="J954" s="448">
        <v>76471</v>
      </c>
      <c r="K954" s="448">
        <v>261412.39999999997</v>
      </c>
      <c r="L954" s="553">
        <v>0.29253011716353167</v>
      </c>
      <c r="M954" s="447">
        <v>1422</v>
      </c>
      <c r="N954" s="447">
        <v>573</v>
      </c>
      <c r="O954" s="448">
        <v>156175</v>
      </c>
      <c r="P954" s="367">
        <v>-0.51035056827277092</v>
      </c>
      <c r="Q954" s="368"/>
    </row>
    <row r="955" spans="1:19" s="351" customFormat="1" ht="13.8" thickBot="1" x14ac:dyDescent="0.3">
      <c r="A955" s="463"/>
      <c r="B955" s="396"/>
      <c r="C955" s="418"/>
      <c r="D955" s="419"/>
      <c r="E955" s="419"/>
      <c r="F955" s="419"/>
      <c r="G955" s="419"/>
      <c r="H955" s="419"/>
      <c r="I955" s="419"/>
      <c r="J955" s="420"/>
      <c r="K955" s="423"/>
      <c r="L955" s="423"/>
      <c r="M955" s="419"/>
      <c r="N955" s="419"/>
      <c r="O955" s="420"/>
      <c r="P955" s="367"/>
      <c r="Q955" s="368"/>
    </row>
    <row r="956" spans="1:19" s="380" customFormat="1" x14ac:dyDescent="0.25">
      <c r="A956" s="401" t="s">
        <v>105</v>
      </c>
      <c r="B956" s="464"/>
      <c r="C956" s="465"/>
      <c r="D956" s="466"/>
      <c r="E956" s="466"/>
      <c r="F956" s="466"/>
      <c r="G956" s="466"/>
      <c r="H956" s="466"/>
      <c r="I956" s="466"/>
      <c r="J956" s="467"/>
      <c r="K956" s="468"/>
      <c r="L956" s="468"/>
      <c r="M956" s="466"/>
      <c r="N956" s="466"/>
      <c r="O956" s="467"/>
      <c r="P956" s="469"/>
      <c r="Q956" s="368"/>
    </row>
    <row r="957" spans="1:19" s="351" customFormat="1" x14ac:dyDescent="0.25">
      <c r="A957" s="26"/>
      <c r="B957" s="25"/>
      <c r="C957" s="363"/>
      <c r="D957" s="364"/>
      <c r="E957" s="364"/>
      <c r="F957" s="364"/>
      <c r="G957" s="364"/>
      <c r="H957" s="364"/>
      <c r="I957" s="364"/>
      <c r="J957" s="365"/>
      <c r="K957" s="366"/>
      <c r="L957" s="366"/>
      <c r="M957" s="364"/>
      <c r="N957" s="364"/>
      <c r="O957" s="365"/>
      <c r="P957" s="367"/>
      <c r="Q957" s="368"/>
    </row>
    <row r="958" spans="1:19" s="351" customFormat="1" x14ac:dyDescent="0.25">
      <c r="A958" s="26" t="s">
        <v>262</v>
      </c>
      <c r="B958" s="25" t="s">
        <v>19</v>
      </c>
      <c r="C958" s="364">
        <v>4912</v>
      </c>
      <c r="D958" s="364">
        <v>0</v>
      </c>
      <c r="E958" s="364">
        <v>9998</v>
      </c>
      <c r="F958" s="364">
        <v>38806</v>
      </c>
      <c r="G958" s="364">
        <v>66069</v>
      </c>
      <c r="H958" s="364">
        <v>2168</v>
      </c>
      <c r="I958" s="364">
        <v>27338</v>
      </c>
      <c r="J958" s="365">
        <v>149291</v>
      </c>
      <c r="K958" s="366">
        <v>71414</v>
      </c>
      <c r="L958" s="366">
        <v>2.0905004620942673</v>
      </c>
      <c r="M958" s="364">
        <v>0</v>
      </c>
      <c r="N958" s="364">
        <v>0</v>
      </c>
      <c r="O958" s="360">
        <v>259825</v>
      </c>
      <c r="P958" s="367">
        <v>-0.42541710766862306</v>
      </c>
      <c r="Q958" s="368" t="s">
        <v>49</v>
      </c>
      <c r="R958" s="388" t="s">
        <v>255</v>
      </c>
      <c r="S958" s="42" t="s">
        <v>132</v>
      </c>
    </row>
    <row r="959" spans="1:19" s="351" customFormat="1" x14ac:dyDescent="0.25">
      <c r="A959" s="26" t="s">
        <v>262</v>
      </c>
      <c r="B959" s="25" t="s">
        <v>14</v>
      </c>
      <c r="C959" s="364">
        <v>13703</v>
      </c>
      <c r="D959" s="364">
        <v>0</v>
      </c>
      <c r="E959" s="364">
        <v>17523</v>
      </c>
      <c r="F959" s="364">
        <v>139684</v>
      </c>
      <c r="G959" s="364">
        <v>233875</v>
      </c>
      <c r="H959" s="364">
        <v>12026</v>
      </c>
      <c r="I959" s="364">
        <v>93527</v>
      </c>
      <c r="J959" s="365">
        <v>510338</v>
      </c>
      <c r="K959" s="366">
        <v>205030.6</v>
      </c>
      <c r="L959" s="366">
        <v>2.4890821174985587</v>
      </c>
      <c r="M959" s="364">
        <v>0</v>
      </c>
      <c r="N959" s="364">
        <v>0</v>
      </c>
      <c r="O959" s="360">
        <v>878684</v>
      </c>
      <c r="P959" s="367">
        <v>-0.41920189738290448</v>
      </c>
      <c r="Q959" s="368" t="s">
        <v>45</v>
      </c>
      <c r="R959" s="388" t="s">
        <v>255</v>
      </c>
      <c r="S959" s="42" t="s">
        <v>132</v>
      </c>
    </row>
    <row r="960" spans="1:19" s="351" customFormat="1" x14ac:dyDescent="0.25">
      <c r="A960" s="26" t="s">
        <v>262</v>
      </c>
      <c r="B960" s="25" t="s">
        <v>18</v>
      </c>
      <c r="C960" s="364">
        <v>6174</v>
      </c>
      <c r="D960" s="364">
        <v>0</v>
      </c>
      <c r="E960" s="364">
        <v>8767</v>
      </c>
      <c r="F960" s="364">
        <v>40982</v>
      </c>
      <c r="G960" s="364">
        <v>69645</v>
      </c>
      <c r="H960" s="364">
        <v>3784</v>
      </c>
      <c r="I960" s="364">
        <v>28970</v>
      </c>
      <c r="J960" s="365">
        <v>158322</v>
      </c>
      <c r="K960" s="366">
        <v>68378.3</v>
      </c>
      <c r="L960" s="366">
        <v>2.3153836816650895</v>
      </c>
      <c r="M960" s="364">
        <v>0</v>
      </c>
      <c r="N960" s="364">
        <v>0</v>
      </c>
      <c r="O960" s="360">
        <v>262076</v>
      </c>
      <c r="P960" s="367">
        <v>-0.39589279445656989</v>
      </c>
      <c r="Q960" s="368" t="s">
        <v>48</v>
      </c>
      <c r="R960" s="388" t="s">
        <v>255</v>
      </c>
      <c r="S960" s="42" t="s">
        <v>132</v>
      </c>
    </row>
    <row r="961" spans="1:17" s="351" customFormat="1" x14ac:dyDescent="0.25">
      <c r="A961" s="381"/>
      <c r="B961" s="371" t="s">
        <v>16</v>
      </c>
      <c r="C961" s="372">
        <v>24789</v>
      </c>
      <c r="D961" s="373">
        <v>0</v>
      </c>
      <c r="E961" s="373">
        <v>36288</v>
      </c>
      <c r="F961" s="373">
        <v>219472</v>
      </c>
      <c r="G961" s="373">
        <v>369589</v>
      </c>
      <c r="H961" s="373">
        <v>17978</v>
      </c>
      <c r="I961" s="373">
        <v>149835</v>
      </c>
      <c r="J961" s="378">
        <v>817951</v>
      </c>
      <c r="K961" s="379">
        <v>344822.89999999997</v>
      </c>
      <c r="L961" s="379">
        <v>2.3720901367049581</v>
      </c>
      <c r="M961" s="373">
        <v>0</v>
      </c>
      <c r="N961" s="373">
        <v>0</v>
      </c>
      <c r="O961" s="378">
        <v>1400585</v>
      </c>
      <c r="P961" s="367">
        <v>-0.41599331707822085</v>
      </c>
      <c r="Q961" s="369"/>
    </row>
    <row r="962" spans="1:17" s="351" customFormat="1" ht="13.8" thickBot="1" x14ac:dyDescent="0.3">
      <c r="A962" s="394"/>
      <c r="B962" s="25"/>
      <c r="C962" s="363"/>
      <c r="D962" s="364"/>
      <c r="E962" s="364"/>
      <c r="F962" s="364"/>
      <c r="G962" s="364"/>
      <c r="H962" s="364"/>
      <c r="I962" s="364"/>
      <c r="J962" s="365"/>
      <c r="K962" s="366"/>
      <c r="L962" s="366"/>
      <c r="M962" s="364"/>
      <c r="N962" s="364"/>
      <c r="O962" s="365"/>
      <c r="P962" s="367"/>
    </row>
    <row r="963" spans="1:17" s="351" customFormat="1" ht="13.8" thickTop="1" x14ac:dyDescent="0.25">
      <c r="A963" s="445" t="s">
        <v>39</v>
      </c>
      <c r="B963" s="445"/>
      <c r="C963" s="446">
        <v>32394</v>
      </c>
      <c r="D963" s="447">
        <v>0</v>
      </c>
      <c r="E963" s="447">
        <v>36919</v>
      </c>
      <c r="F963" s="447">
        <v>428567</v>
      </c>
      <c r="G963" s="447">
        <v>435099</v>
      </c>
      <c r="H963" s="447">
        <v>17989</v>
      </c>
      <c r="I963" s="447">
        <v>1896343</v>
      </c>
      <c r="J963" s="448">
        <v>2859597</v>
      </c>
      <c r="K963" s="448">
        <v>4047077.5999999996</v>
      </c>
      <c r="L963" s="553">
        <v>0.70658318980589851</v>
      </c>
      <c r="M963" s="447">
        <v>85867</v>
      </c>
      <c r="N963" s="447">
        <v>20037</v>
      </c>
      <c r="O963" s="448">
        <v>4443342</v>
      </c>
      <c r="P963" s="367">
        <v>-0.35643103771890616</v>
      </c>
    </row>
    <row r="964" spans="1:17" s="339" customFormat="1" x14ac:dyDescent="0.25">
      <c r="A964" s="264"/>
      <c r="B964" s="264"/>
      <c r="C964" s="450">
        <v>1.1377050136075756E-2</v>
      </c>
      <c r="D964" s="435">
        <v>0</v>
      </c>
      <c r="E964" s="435">
        <v>1.296626887614314E-2</v>
      </c>
      <c r="F964" s="435">
        <v>0.15051639950816753</v>
      </c>
      <c r="G964" s="435">
        <v>0.15281049383084602</v>
      </c>
      <c r="H964" s="435">
        <v>6.3178908099606962E-3</v>
      </c>
      <c r="I964" s="435">
        <v>0.6660118968388069</v>
      </c>
      <c r="J964" s="470"/>
      <c r="K964" s="423"/>
      <c r="L964" s="423"/>
      <c r="M964" s="419"/>
      <c r="N964" s="419"/>
      <c r="O964" s="470"/>
      <c r="P964" s="420"/>
    </row>
    <row r="965" spans="1:17" s="339" customFormat="1" ht="13.8" thickBot="1" x14ac:dyDescent="0.3">
      <c r="A965" s="264"/>
      <c r="B965" s="264"/>
      <c r="C965" s="450"/>
      <c r="D965" s="435"/>
      <c r="E965" s="435"/>
      <c r="F965" s="435"/>
      <c r="G965" s="435"/>
      <c r="H965" s="435"/>
      <c r="I965" s="435"/>
      <c r="J965" s="470"/>
      <c r="K965" s="423"/>
      <c r="L965" s="423"/>
      <c r="M965" s="471"/>
      <c r="N965" s="264"/>
      <c r="O965" s="470"/>
      <c r="P965" s="472"/>
    </row>
    <row r="966" spans="1:17" s="339" customFormat="1" ht="13.8" thickTop="1" x14ac:dyDescent="0.25">
      <c r="A966" s="445" t="s">
        <v>67</v>
      </c>
      <c r="B966" s="473"/>
      <c r="C966" s="474">
        <v>265783</v>
      </c>
      <c r="D966" s="475">
        <v>250</v>
      </c>
      <c r="E966" s="475">
        <v>293404</v>
      </c>
      <c r="F966" s="475">
        <v>3801495.993989517</v>
      </c>
      <c r="G966" s="475">
        <v>3620546</v>
      </c>
      <c r="H966" s="475">
        <v>149137.24715909091</v>
      </c>
      <c r="I966" s="475">
        <v>19090220.892326932</v>
      </c>
      <c r="J966" s="476">
        <v>27337550</v>
      </c>
      <c r="K966" s="477">
        <v>37096775.800000004</v>
      </c>
      <c r="L966" s="477">
        <v>0.73692522895749868</v>
      </c>
      <c r="M966" s="475">
        <v>830054.42907801422</v>
      </c>
      <c r="N966" s="475">
        <v>208609</v>
      </c>
      <c r="O966" s="476">
        <v>52428367</v>
      </c>
      <c r="P966" s="367">
        <v>-0.47857330746158855</v>
      </c>
    </row>
    <row r="967" spans="1:17" s="339" customFormat="1" x14ac:dyDescent="0.25">
      <c r="A967" s="264"/>
      <c r="B967" s="264"/>
      <c r="C967" s="478">
        <v>9.7639539407532155E-3</v>
      </c>
      <c r="D967" s="479">
        <v>9.1841407659192055E-6</v>
      </c>
      <c r="E967" s="479">
        <v>1.0778654549135033E-2</v>
      </c>
      <c r="F967" s="479">
        <v>0.13965389731951069</v>
      </c>
      <c r="G967" s="479">
        <v>0.13300641645394284</v>
      </c>
      <c r="H967" s="479">
        <v>5.4787898854031002E-3</v>
      </c>
      <c r="I967" s="479">
        <v>0.70130910371048916</v>
      </c>
      <c r="J967" s="470"/>
      <c r="K967" s="423"/>
      <c r="L967" s="423"/>
      <c r="M967" s="471"/>
      <c r="N967" s="264"/>
      <c r="O967" s="356"/>
      <c r="P967" s="472"/>
    </row>
    <row r="968" spans="1:17" s="480" customFormat="1" x14ac:dyDescent="0.25">
      <c r="C968" s="481"/>
      <c r="I968" s="482"/>
      <c r="J968" s="483"/>
    </row>
    <row r="969" spans="1:17" s="480" customFormat="1" x14ac:dyDescent="0.25">
      <c r="C969" s="484"/>
      <c r="D969" s="485"/>
      <c r="E969" s="485"/>
      <c r="F969" s="485"/>
      <c r="G969" s="485"/>
      <c r="H969" s="485"/>
      <c r="I969" s="483"/>
      <c r="J969" s="483"/>
      <c r="K969" s="485"/>
      <c r="L969" s="485"/>
      <c r="M969" s="485"/>
      <c r="N969" s="485"/>
      <c r="O969" s="485"/>
    </row>
    <row r="970" spans="1:17" s="480" customFormat="1" x14ac:dyDescent="0.25">
      <c r="C970" s="481"/>
      <c r="I970" s="482"/>
      <c r="J970" s="482">
        <v>1157940</v>
      </c>
    </row>
    <row r="971" spans="1:17" s="480" customFormat="1" x14ac:dyDescent="0.25">
      <c r="C971" s="481"/>
    </row>
    <row r="972" spans="1:17" s="480" customFormat="1" x14ac:dyDescent="0.25">
      <c r="C972" s="481"/>
    </row>
    <row r="973" spans="1:17" s="480" customFormat="1" x14ac:dyDescent="0.25">
      <c r="C973" s="481"/>
    </row>
    <row r="974" spans="1:17" s="480" customFormat="1" x14ac:dyDescent="0.25">
      <c r="C974" s="481"/>
    </row>
    <row r="975" spans="1:17" s="480" customFormat="1" x14ac:dyDescent="0.25">
      <c r="C975" s="481"/>
    </row>
    <row r="976" spans="1:17" s="480" customFormat="1" x14ac:dyDescent="0.25">
      <c r="C976" s="481"/>
    </row>
    <row r="977" spans="3:3" s="480" customFormat="1" x14ac:dyDescent="0.25">
      <c r="C977" s="481"/>
    </row>
    <row r="978" spans="3:3" s="480" customFormat="1" x14ac:dyDescent="0.25">
      <c r="C978" s="481"/>
    </row>
    <row r="979" spans="3:3" s="480" customFormat="1" x14ac:dyDescent="0.25">
      <c r="C979" s="481"/>
    </row>
    <row r="980" spans="3:3" s="480" customFormat="1" x14ac:dyDescent="0.25">
      <c r="C980" s="481"/>
    </row>
    <row r="981" spans="3:3" s="480" customFormat="1" x14ac:dyDescent="0.25">
      <c r="C981" s="481"/>
    </row>
    <row r="982" spans="3:3" s="480" customFormat="1" x14ac:dyDescent="0.25">
      <c r="C982" s="481"/>
    </row>
    <row r="983" spans="3:3" s="480" customFormat="1" x14ac:dyDescent="0.25">
      <c r="C983" s="481"/>
    </row>
    <row r="984" spans="3:3" s="480" customFormat="1" x14ac:dyDescent="0.25">
      <c r="C984" s="481"/>
    </row>
    <row r="985" spans="3:3" s="480" customFormat="1" x14ac:dyDescent="0.25">
      <c r="C985" s="481"/>
    </row>
    <row r="986" spans="3:3" s="480" customFormat="1" x14ac:dyDescent="0.25">
      <c r="C986" s="481"/>
    </row>
    <row r="987" spans="3:3" s="480" customFormat="1" x14ac:dyDescent="0.25">
      <c r="C987" s="481"/>
    </row>
    <row r="988" spans="3:3" s="480" customFormat="1" x14ac:dyDescent="0.25">
      <c r="C988" s="481"/>
    </row>
    <row r="989" spans="3:3" s="480" customFormat="1" x14ac:dyDescent="0.25">
      <c r="C989" s="481"/>
    </row>
    <row r="990" spans="3:3" s="480" customFormat="1" x14ac:dyDescent="0.25">
      <c r="C990" s="481"/>
    </row>
    <row r="991" spans="3:3" s="480" customFormat="1" x14ac:dyDescent="0.25">
      <c r="C991" s="481"/>
    </row>
    <row r="992" spans="3:3" s="480" customFormat="1" x14ac:dyDescent="0.25">
      <c r="C992" s="481"/>
    </row>
    <row r="993" spans="3:3" s="480" customFormat="1" x14ac:dyDescent="0.25">
      <c r="C993" s="481"/>
    </row>
    <row r="994" spans="3:3" s="480" customFormat="1" x14ac:dyDescent="0.25">
      <c r="C994" s="481"/>
    </row>
    <row r="995" spans="3:3" s="480" customFormat="1" x14ac:dyDescent="0.25">
      <c r="C995" s="481"/>
    </row>
    <row r="996" spans="3:3" s="480" customFormat="1" x14ac:dyDescent="0.25">
      <c r="C996" s="481"/>
    </row>
    <row r="997" spans="3:3" s="480" customFormat="1" x14ac:dyDescent="0.25">
      <c r="C997" s="481"/>
    </row>
    <row r="998" spans="3:3" s="480" customFormat="1" x14ac:dyDescent="0.25">
      <c r="C998" s="481"/>
    </row>
    <row r="999" spans="3:3" s="480" customFormat="1" x14ac:dyDescent="0.25">
      <c r="C999" s="481"/>
    </row>
    <row r="1000" spans="3:3" s="480" customFormat="1" x14ac:dyDescent="0.25">
      <c r="C1000" s="481"/>
    </row>
    <row r="1001" spans="3:3" s="480" customFormat="1" x14ac:dyDescent="0.25">
      <c r="C1001" s="481"/>
    </row>
    <row r="1002" spans="3:3" s="480" customFormat="1" x14ac:dyDescent="0.25">
      <c r="C1002" s="481"/>
    </row>
    <row r="1003" spans="3:3" s="480" customFormat="1" x14ac:dyDescent="0.25">
      <c r="C1003" s="481"/>
    </row>
    <row r="1004" spans="3:3" s="480" customFormat="1" x14ac:dyDescent="0.25">
      <c r="C1004" s="481"/>
    </row>
    <row r="1005" spans="3:3" s="480" customFormat="1" x14ac:dyDescent="0.25">
      <c r="C1005" s="481"/>
    </row>
    <row r="1006" spans="3:3" s="480" customFormat="1" x14ac:dyDescent="0.25">
      <c r="C1006" s="481"/>
    </row>
    <row r="1007" spans="3:3" s="480" customFormat="1" x14ac:dyDescent="0.25">
      <c r="C1007" s="481"/>
    </row>
    <row r="1008" spans="3:3" s="480" customFormat="1" x14ac:dyDescent="0.25">
      <c r="C1008" s="481"/>
    </row>
    <row r="1009" spans="3:3" s="480" customFormat="1" x14ac:dyDescent="0.25">
      <c r="C1009" s="481"/>
    </row>
    <row r="1010" spans="3:3" s="480" customFormat="1" x14ac:dyDescent="0.25">
      <c r="C1010" s="481"/>
    </row>
    <row r="1011" spans="3:3" s="480" customFormat="1" x14ac:dyDescent="0.25">
      <c r="C1011" s="481"/>
    </row>
    <row r="1012" spans="3:3" s="480" customFormat="1" x14ac:dyDescent="0.25">
      <c r="C1012" s="481"/>
    </row>
    <row r="1013" spans="3:3" s="480" customFormat="1" x14ac:dyDescent="0.25">
      <c r="C1013" s="481"/>
    </row>
    <row r="1014" spans="3:3" s="480" customFormat="1" x14ac:dyDescent="0.25">
      <c r="C1014" s="481"/>
    </row>
    <row r="1015" spans="3:3" s="480" customFormat="1" x14ac:dyDescent="0.25">
      <c r="C1015" s="481"/>
    </row>
    <row r="1016" spans="3:3" s="480" customFormat="1" x14ac:dyDescent="0.25">
      <c r="C1016" s="481"/>
    </row>
    <row r="1017" spans="3:3" s="480" customFormat="1" x14ac:dyDescent="0.25">
      <c r="C1017" s="481"/>
    </row>
    <row r="1018" spans="3:3" s="480" customFormat="1" x14ac:dyDescent="0.25">
      <c r="C1018" s="481"/>
    </row>
    <row r="1019" spans="3:3" s="480" customFormat="1" x14ac:dyDescent="0.25">
      <c r="C1019" s="481"/>
    </row>
    <row r="1020" spans="3:3" s="480" customFormat="1" x14ac:dyDescent="0.25">
      <c r="C1020" s="481"/>
    </row>
    <row r="1021" spans="3:3" s="480" customFormat="1" x14ac:dyDescent="0.25">
      <c r="C1021" s="481"/>
    </row>
    <row r="1022" spans="3:3" s="480" customFormat="1" x14ac:dyDescent="0.25">
      <c r="C1022" s="481"/>
    </row>
    <row r="1023" spans="3:3" s="480" customFormat="1" x14ac:dyDescent="0.25">
      <c r="C1023" s="481"/>
    </row>
    <row r="1024" spans="3:3" s="480" customFormat="1" x14ac:dyDescent="0.25">
      <c r="C1024" s="481"/>
    </row>
    <row r="1025" spans="3:3" s="480" customFormat="1" x14ac:dyDescent="0.25">
      <c r="C1025" s="481"/>
    </row>
    <row r="1026" spans="3:3" s="480" customFormat="1" x14ac:dyDescent="0.25">
      <c r="C1026" s="481"/>
    </row>
    <row r="1027" spans="3:3" s="480" customFormat="1" x14ac:dyDescent="0.25">
      <c r="C1027" s="481"/>
    </row>
    <row r="1028" spans="3:3" s="480" customFormat="1" x14ac:dyDescent="0.25">
      <c r="C1028" s="481"/>
    </row>
    <row r="1029" spans="3:3" s="480" customFormat="1" x14ac:dyDescent="0.25">
      <c r="C1029" s="481"/>
    </row>
    <row r="1030" spans="3:3" s="480" customFormat="1" x14ac:dyDescent="0.25">
      <c r="C1030" s="481"/>
    </row>
    <row r="1031" spans="3:3" s="480" customFormat="1" x14ac:dyDescent="0.25">
      <c r="C1031" s="481"/>
    </row>
    <row r="1032" spans="3:3" s="480" customFormat="1" x14ac:dyDescent="0.25">
      <c r="C1032" s="481"/>
    </row>
    <row r="1033" spans="3:3" s="480" customFormat="1" x14ac:dyDescent="0.25">
      <c r="C1033" s="481"/>
    </row>
    <row r="1034" spans="3:3" s="480" customFormat="1" x14ac:dyDescent="0.25">
      <c r="C1034" s="481"/>
    </row>
    <row r="1035" spans="3:3" s="480" customFormat="1" x14ac:dyDescent="0.25">
      <c r="C1035" s="481"/>
    </row>
    <row r="1036" spans="3:3" s="480" customFormat="1" x14ac:dyDescent="0.25">
      <c r="C1036" s="481"/>
    </row>
    <row r="1037" spans="3:3" s="480" customFormat="1" x14ac:dyDescent="0.25">
      <c r="C1037" s="481"/>
    </row>
    <row r="1038" spans="3:3" s="480" customFormat="1" x14ac:dyDescent="0.25">
      <c r="C1038" s="481"/>
    </row>
    <row r="1039" spans="3:3" s="480" customFormat="1" x14ac:dyDescent="0.25">
      <c r="C1039" s="481"/>
    </row>
    <row r="1040" spans="3:3" s="480" customFormat="1" x14ac:dyDescent="0.25">
      <c r="C1040" s="481"/>
    </row>
    <row r="1041" spans="3:3" s="480" customFormat="1" x14ac:dyDescent="0.25">
      <c r="C1041" s="481"/>
    </row>
    <row r="1042" spans="3:3" s="480" customFormat="1" x14ac:dyDescent="0.25">
      <c r="C1042" s="481"/>
    </row>
    <row r="1043" spans="3:3" s="480" customFormat="1" x14ac:dyDescent="0.25">
      <c r="C1043" s="481"/>
    </row>
    <row r="1044" spans="3:3" s="480" customFormat="1" x14ac:dyDescent="0.25">
      <c r="C1044" s="481"/>
    </row>
    <row r="1045" spans="3:3" s="480" customFormat="1" x14ac:dyDescent="0.25">
      <c r="C1045" s="481"/>
    </row>
    <row r="1046" spans="3:3" s="480" customFormat="1" x14ac:dyDescent="0.25">
      <c r="C1046" s="481"/>
    </row>
    <row r="1047" spans="3:3" s="480" customFormat="1" x14ac:dyDescent="0.25">
      <c r="C1047" s="481"/>
    </row>
    <row r="1048" spans="3:3" s="480" customFormat="1" x14ac:dyDescent="0.25">
      <c r="C1048" s="481"/>
    </row>
    <row r="1049" spans="3:3" s="480" customFormat="1" x14ac:dyDescent="0.25">
      <c r="C1049" s="481"/>
    </row>
    <row r="1050" spans="3:3" s="480" customFormat="1" x14ac:dyDescent="0.25">
      <c r="C1050" s="481"/>
    </row>
    <row r="1051" spans="3:3" s="480" customFormat="1" x14ac:dyDescent="0.25">
      <c r="C1051" s="481"/>
    </row>
    <row r="1052" spans="3:3" s="480" customFormat="1" x14ac:dyDescent="0.25">
      <c r="C1052" s="481"/>
    </row>
    <row r="1053" spans="3:3" s="480" customFormat="1" x14ac:dyDescent="0.25">
      <c r="C1053" s="481"/>
    </row>
    <row r="1054" spans="3:3" s="480" customFormat="1" x14ac:dyDescent="0.25">
      <c r="C1054" s="481"/>
    </row>
    <row r="1055" spans="3:3" s="480" customFormat="1" x14ac:dyDescent="0.25">
      <c r="C1055" s="481"/>
    </row>
    <row r="1056" spans="3:3" s="480" customFormat="1" x14ac:dyDescent="0.25">
      <c r="C1056" s="481"/>
    </row>
    <row r="1057" spans="3:3" s="480" customFormat="1" x14ac:dyDescent="0.25">
      <c r="C1057" s="481"/>
    </row>
    <row r="1058" spans="3:3" s="480" customFormat="1" x14ac:dyDescent="0.25">
      <c r="C1058" s="481"/>
    </row>
    <row r="1059" spans="3:3" s="480" customFormat="1" x14ac:dyDescent="0.25">
      <c r="C1059" s="481"/>
    </row>
    <row r="1060" spans="3:3" s="480" customFormat="1" x14ac:dyDescent="0.25">
      <c r="C1060" s="481"/>
    </row>
    <row r="1061" spans="3:3" s="480" customFormat="1" x14ac:dyDescent="0.25">
      <c r="C1061" s="481"/>
    </row>
    <row r="1062" spans="3:3" s="480" customFormat="1" x14ac:dyDescent="0.25">
      <c r="C1062" s="481"/>
    </row>
    <row r="1063" spans="3:3" s="480" customFormat="1" x14ac:dyDescent="0.25">
      <c r="C1063" s="481"/>
    </row>
    <row r="1064" spans="3:3" s="480" customFormat="1" x14ac:dyDescent="0.25">
      <c r="C1064" s="481"/>
    </row>
  </sheetData>
  <mergeCells count="1">
    <mergeCell ref="A1:P1"/>
  </mergeCells>
  <printOptions horizontalCentered="1"/>
  <pageMargins left="0" right="0" top="0.25" bottom="0.25" header="0.25" footer="0.25"/>
  <pageSetup scale="66" fitToWidth="19" fitToHeight="19" orientation="landscape" r:id="rId1"/>
  <headerFooter alignWithMargins="0">
    <oddFooter>&amp;C&amp;9Page &amp;P</oddFooter>
  </headerFooter>
  <rowBreaks count="15" manualBreakCount="15">
    <brk id="68" max="16" man="1"/>
    <brk id="130" max="16" man="1"/>
    <brk id="189" max="16" man="1"/>
    <brk id="253" max="16" man="1"/>
    <brk id="298" max="16" man="1"/>
    <brk id="354" max="16" man="1"/>
    <brk id="403" max="16" man="1"/>
    <brk id="465" max="16" man="1"/>
    <brk id="527" max="16" man="1"/>
    <brk id="589" max="16" man="1"/>
    <brk id="647" max="16" man="1"/>
    <brk id="699" max="16" man="1"/>
    <brk id="764" max="16" man="1"/>
    <brk id="824" max="16" man="1"/>
    <brk id="886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R636"/>
  <sheetViews>
    <sheetView zoomScale="87" workbookViewId="0">
      <pane ySplit="5" topLeftCell="A6" activePane="bottomLeft" state="frozen"/>
      <selection pane="bottomLeft" activeCell="A6" sqref="A6"/>
    </sheetView>
  </sheetViews>
  <sheetFormatPr defaultColWidth="9.109375" defaultRowHeight="13.2" x14ac:dyDescent="0.25"/>
  <cols>
    <col min="1" max="1" width="31.6640625" style="505" customWidth="1"/>
    <col min="2" max="2" width="17.88671875" style="506" customWidth="1"/>
    <col min="3" max="5" width="12.44140625" style="523" customWidth="1"/>
    <col min="6" max="7" width="21.6640625" style="523" customWidth="1"/>
    <col min="8" max="8" width="12.44140625" style="523" customWidth="1"/>
    <col min="9" max="9" width="15.109375" style="523" customWidth="1"/>
    <col min="10" max="10" width="15.6640625" style="524" customWidth="1"/>
    <col min="11" max="11" width="13.88671875" style="523" customWidth="1"/>
    <col min="12" max="12" width="12.44140625" style="523" customWidth="1"/>
    <col min="13" max="13" width="9.44140625" style="93" bestFit="1" customWidth="1"/>
    <col min="14" max="256" width="9.109375" style="93"/>
    <col min="257" max="257" width="31.6640625" style="93" customWidth="1"/>
    <col min="258" max="258" width="17.88671875" style="93" customWidth="1"/>
    <col min="259" max="261" width="12.44140625" style="93" customWidth="1"/>
    <col min="262" max="263" width="21.6640625" style="93" customWidth="1"/>
    <col min="264" max="264" width="12.44140625" style="93" customWidth="1"/>
    <col min="265" max="265" width="15.109375" style="93" customWidth="1"/>
    <col min="266" max="266" width="15.6640625" style="93" customWidth="1"/>
    <col min="267" max="267" width="13.88671875" style="93" customWidth="1"/>
    <col min="268" max="268" width="12.44140625" style="93" customWidth="1"/>
    <col min="269" max="269" width="9.44140625" style="93" bestFit="1" customWidth="1"/>
    <col min="270" max="512" width="9.109375" style="93"/>
    <col min="513" max="513" width="31.6640625" style="93" customWidth="1"/>
    <col min="514" max="514" width="17.88671875" style="93" customWidth="1"/>
    <col min="515" max="517" width="12.44140625" style="93" customWidth="1"/>
    <col min="518" max="519" width="21.6640625" style="93" customWidth="1"/>
    <col min="520" max="520" width="12.44140625" style="93" customWidth="1"/>
    <col min="521" max="521" width="15.109375" style="93" customWidth="1"/>
    <col min="522" max="522" width="15.6640625" style="93" customWidth="1"/>
    <col min="523" max="523" width="13.88671875" style="93" customWidth="1"/>
    <col min="524" max="524" width="12.44140625" style="93" customWidth="1"/>
    <col min="525" max="525" width="9.44140625" style="93" bestFit="1" customWidth="1"/>
    <col min="526" max="768" width="9.109375" style="93"/>
    <col min="769" max="769" width="31.6640625" style="93" customWidth="1"/>
    <col min="770" max="770" width="17.88671875" style="93" customWidth="1"/>
    <col min="771" max="773" width="12.44140625" style="93" customWidth="1"/>
    <col min="774" max="775" width="21.6640625" style="93" customWidth="1"/>
    <col min="776" max="776" width="12.44140625" style="93" customWidth="1"/>
    <col min="777" max="777" width="15.109375" style="93" customWidth="1"/>
    <col min="778" max="778" width="15.6640625" style="93" customWidth="1"/>
    <col min="779" max="779" width="13.88671875" style="93" customWidth="1"/>
    <col min="780" max="780" width="12.44140625" style="93" customWidth="1"/>
    <col min="781" max="781" width="9.44140625" style="93" bestFit="1" customWidth="1"/>
    <col min="782" max="1024" width="9.109375" style="93"/>
    <col min="1025" max="1025" width="31.6640625" style="93" customWidth="1"/>
    <col min="1026" max="1026" width="17.88671875" style="93" customWidth="1"/>
    <col min="1027" max="1029" width="12.44140625" style="93" customWidth="1"/>
    <col min="1030" max="1031" width="21.6640625" style="93" customWidth="1"/>
    <col min="1032" max="1032" width="12.44140625" style="93" customWidth="1"/>
    <col min="1033" max="1033" width="15.109375" style="93" customWidth="1"/>
    <col min="1034" max="1034" width="15.6640625" style="93" customWidth="1"/>
    <col min="1035" max="1035" width="13.88671875" style="93" customWidth="1"/>
    <col min="1036" max="1036" width="12.44140625" style="93" customWidth="1"/>
    <col min="1037" max="1037" width="9.44140625" style="93" bestFit="1" customWidth="1"/>
    <col min="1038" max="1280" width="9.109375" style="93"/>
    <col min="1281" max="1281" width="31.6640625" style="93" customWidth="1"/>
    <col min="1282" max="1282" width="17.88671875" style="93" customWidth="1"/>
    <col min="1283" max="1285" width="12.44140625" style="93" customWidth="1"/>
    <col min="1286" max="1287" width="21.6640625" style="93" customWidth="1"/>
    <col min="1288" max="1288" width="12.44140625" style="93" customWidth="1"/>
    <col min="1289" max="1289" width="15.109375" style="93" customWidth="1"/>
    <col min="1290" max="1290" width="15.6640625" style="93" customWidth="1"/>
    <col min="1291" max="1291" width="13.88671875" style="93" customWidth="1"/>
    <col min="1292" max="1292" width="12.44140625" style="93" customWidth="1"/>
    <col min="1293" max="1293" width="9.44140625" style="93" bestFit="1" customWidth="1"/>
    <col min="1294" max="1536" width="9.109375" style="93"/>
    <col min="1537" max="1537" width="31.6640625" style="93" customWidth="1"/>
    <col min="1538" max="1538" width="17.88671875" style="93" customWidth="1"/>
    <col min="1539" max="1541" width="12.44140625" style="93" customWidth="1"/>
    <col min="1542" max="1543" width="21.6640625" style="93" customWidth="1"/>
    <col min="1544" max="1544" width="12.44140625" style="93" customWidth="1"/>
    <col min="1545" max="1545" width="15.109375" style="93" customWidth="1"/>
    <col min="1546" max="1546" width="15.6640625" style="93" customWidth="1"/>
    <col min="1547" max="1547" width="13.88671875" style="93" customWidth="1"/>
    <col min="1548" max="1548" width="12.44140625" style="93" customWidth="1"/>
    <col min="1549" max="1549" width="9.44140625" style="93" bestFit="1" customWidth="1"/>
    <col min="1550" max="1792" width="9.109375" style="93"/>
    <col min="1793" max="1793" width="31.6640625" style="93" customWidth="1"/>
    <col min="1794" max="1794" width="17.88671875" style="93" customWidth="1"/>
    <col min="1795" max="1797" width="12.44140625" style="93" customWidth="1"/>
    <col min="1798" max="1799" width="21.6640625" style="93" customWidth="1"/>
    <col min="1800" max="1800" width="12.44140625" style="93" customWidth="1"/>
    <col min="1801" max="1801" width="15.109375" style="93" customWidth="1"/>
    <col min="1802" max="1802" width="15.6640625" style="93" customWidth="1"/>
    <col min="1803" max="1803" width="13.88671875" style="93" customWidth="1"/>
    <col min="1804" max="1804" width="12.44140625" style="93" customWidth="1"/>
    <col min="1805" max="1805" width="9.44140625" style="93" bestFit="1" customWidth="1"/>
    <col min="1806" max="2048" width="9.109375" style="93"/>
    <col min="2049" max="2049" width="31.6640625" style="93" customWidth="1"/>
    <col min="2050" max="2050" width="17.88671875" style="93" customWidth="1"/>
    <col min="2051" max="2053" width="12.44140625" style="93" customWidth="1"/>
    <col min="2054" max="2055" width="21.6640625" style="93" customWidth="1"/>
    <col min="2056" max="2056" width="12.44140625" style="93" customWidth="1"/>
    <col min="2057" max="2057" width="15.109375" style="93" customWidth="1"/>
    <col min="2058" max="2058" width="15.6640625" style="93" customWidth="1"/>
    <col min="2059" max="2059" width="13.88671875" style="93" customWidth="1"/>
    <col min="2060" max="2060" width="12.44140625" style="93" customWidth="1"/>
    <col min="2061" max="2061" width="9.44140625" style="93" bestFit="1" customWidth="1"/>
    <col min="2062" max="2304" width="9.109375" style="93"/>
    <col min="2305" max="2305" width="31.6640625" style="93" customWidth="1"/>
    <col min="2306" max="2306" width="17.88671875" style="93" customWidth="1"/>
    <col min="2307" max="2309" width="12.44140625" style="93" customWidth="1"/>
    <col min="2310" max="2311" width="21.6640625" style="93" customWidth="1"/>
    <col min="2312" max="2312" width="12.44140625" style="93" customWidth="1"/>
    <col min="2313" max="2313" width="15.109375" style="93" customWidth="1"/>
    <col min="2314" max="2314" width="15.6640625" style="93" customWidth="1"/>
    <col min="2315" max="2315" width="13.88671875" style="93" customWidth="1"/>
    <col min="2316" max="2316" width="12.44140625" style="93" customWidth="1"/>
    <col min="2317" max="2317" width="9.44140625" style="93" bestFit="1" customWidth="1"/>
    <col min="2318" max="2560" width="9.109375" style="93"/>
    <col min="2561" max="2561" width="31.6640625" style="93" customWidth="1"/>
    <col min="2562" max="2562" width="17.88671875" style="93" customWidth="1"/>
    <col min="2563" max="2565" width="12.44140625" style="93" customWidth="1"/>
    <col min="2566" max="2567" width="21.6640625" style="93" customWidth="1"/>
    <col min="2568" max="2568" width="12.44140625" style="93" customWidth="1"/>
    <col min="2569" max="2569" width="15.109375" style="93" customWidth="1"/>
    <col min="2570" max="2570" width="15.6640625" style="93" customWidth="1"/>
    <col min="2571" max="2571" width="13.88671875" style="93" customWidth="1"/>
    <col min="2572" max="2572" width="12.44140625" style="93" customWidth="1"/>
    <col min="2573" max="2573" width="9.44140625" style="93" bestFit="1" customWidth="1"/>
    <col min="2574" max="2816" width="9.109375" style="93"/>
    <col min="2817" max="2817" width="31.6640625" style="93" customWidth="1"/>
    <col min="2818" max="2818" width="17.88671875" style="93" customWidth="1"/>
    <col min="2819" max="2821" width="12.44140625" style="93" customWidth="1"/>
    <col min="2822" max="2823" width="21.6640625" style="93" customWidth="1"/>
    <col min="2824" max="2824" width="12.44140625" style="93" customWidth="1"/>
    <col min="2825" max="2825" width="15.109375" style="93" customWidth="1"/>
    <col min="2826" max="2826" width="15.6640625" style="93" customWidth="1"/>
    <col min="2827" max="2827" width="13.88671875" style="93" customWidth="1"/>
    <col min="2828" max="2828" width="12.44140625" style="93" customWidth="1"/>
    <col min="2829" max="2829" width="9.44140625" style="93" bestFit="1" customWidth="1"/>
    <col min="2830" max="3072" width="9.109375" style="93"/>
    <col min="3073" max="3073" width="31.6640625" style="93" customWidth="1"/>
    <col min="3074" max="3074" width="17.88671875" style="93" customWidth="1"/>
    <col min="3075" max="3077" width="12.44140625" style="93" customWidth="1"/>
    <col min="3078" max="3079" width="21.6640625" style="93" customWidth="1"/>
    <col min="3080" max="3080" width="12.44140625" style="93" customWidth="1"/>
    <col min="3081" max="3081" width="15.109375" style="93" customWidth="1"/>
    <col min="3082" max="3082" width="15.6640625" style="93" customWidth="1"/>
    <col min="3083" max="3083" width="13.88671875" style="93" customWidth="1"/>
    <col min="3084" max="3084" width="12.44140625" style="93" customWidth="1"/>
    <col min="3085" max="3085" width="9.44140625" style="93" bestFit="1" customWidth="1"/>
    <col min="3086" max="3328" width="9.109375" style="93"/>
    <col min="3329" max="3329" width="31.6640625" style="93" customWidth="1"/>
    <col min="3330" max="3330" width="17.88671875" style="93" customWidth="1"/>
    <col min="3331" max="3333" width="12.44140625" style="93" customWidth="1"/>
    <col min="3334" max="3335" width="21.6640625" style="93" customWidth="1"/>
    <col min="3336" max="3336" width="12.44140625" style="93" customWidth="1"/>
    <col min="3337" max="3337" width="15.109375" style="93" customWidth="1"/>
    <col min="3338" max="3338" width="15.6640625" style="93" customWidth="1"/>
    <col min="3339" max="3339" width="13.88671875" style="93" customWidth="1"/>
    <col min="3340" max="3340" width="12.44140625" style="93" customWidth="1"/>
    <col min="3341" max="3341" width="9.44140625" style="93" bestFit="1" customWidth="1"/>
    <col min="3342" max="3584" width="9.109375" style="93"/>
    <col min="3585" max="3585" width="31.6640625" style="93" customWidth="1"/>
    <col min="3586" max="3586" width="17.88671875" style="93" customWidth="1"/>
    <col min="3587" max="3589" width="12.44140625" style="93" customWidth="1"/>
    <col min="3590" max="3591" width="21.6640625" style="93" customWidth="1"/>
    <col min="3592" max="3592" width="12.44140625" style="93" customWidth="1"/>
    <col min="3593" max="3593" width="15.109375" style="93" customWidth="1"/>
    <col min="3594" max="3594" width="15.6640625" style="93" customWidth="1"/>
    <col min="3595" max="3595" width="13.88671875" style="93" customWidth="1"/>
    <col min="3596" max="3596" width="12.44140625" style="93" customWidth="1"/>
    <col min="3597" max="3597" width="9.44140625" style="93" bestFit="1" customWidth="1"/>
    <col min="3598" max="3840" width="9.109375" style="93"/>
    <col min="3841" max="3841" width="31.6640625" style="93" customWidth="1"/>
    <col min="3842" max="3842" width="17.88671875" style="93" customWidth="1"/>
    <col min="3843" max="3845" width="12.44140625" style="93" customWidth="1"/>
    <col min="3846" max="3847" width="21.6640625" style="93" customWidth="1"/>
    <col min="3848" max="3848" width="12.44140625" style="93" customWidth="1"/>
    <col min="3849" max="3849" width="15.109375" style="93" customWidth="1"/>
    <col min="3850" max="3850" width="15.6640625" style="93" customWidth="1"/>
    <col min="3851" max="3851" width="13.88671875" style="93" customWidth="1"/>
    <col min="3852" max="3852" width="12.44140625" style="93" customWidth="1"/>
    <col min="3853" max="3853" width="9.44140625" style="93" bestFit="1" customWidth="1"/>
    <col min="3854" max="4096" width="9.109375" style="93"/>
    <col min="4097" max="4097" width="31.6640625" style="93" customWidth="1"/>
    <col min="4098" max="4098" width="17.88671875" style="93" customWidth="1"/>
    <col min="4099" max="4101" width="12.44140625" style="93" customWidth="1"/>
    <col min="4102" max="4103" width="21.6640625" style="93" customWidth="1"/>
    <col min="4104" max="4104" width="12.44140625" style="93" customWidth="1"/>
    <col min="4105" max="4105" width="15.109375" style="93" customWidth="1"/>
    <col min="4106" max="4106" width="15.6640625" style="93" customWidth="1"/>
    <col min="4107" max="4107" width="13.88671875" style="93" customWidth="1"/>
    <col min="4108" max="4108" width="12.44140625" style="93" customWidth="1"/>
    <col min="4109" max="4109" width="9.44140625" style="93" bestFit="1" customWidth="1"/>
    <col min="4110" max="4352" width="9.109375" style="93"/>
    <col min="4353" max="4353" width="31.6640625" style="93" customWidth="1"/>
    <col min="4354" max="4354" width="17.88671875" style="93" customWidth="1"/>
    <col min="4355" max="4357" width="12.44140625" style="93" customWidth="1"/>
    <col min="4358" max="4359" width="21.6640625" style="93" customWidth="1"/>
    <col min="4360" max="4360" width="12.44140625" style="93" customWidth="1"/>
    <col min="4361" max="4361" width="15.109375" style="93" customWidth="1"/>
    <col min="4362" max="4362" width="15.6640625" style="93" customWidth="1"/>
    <col min="4363" max="4363" width="13.88671875" style="93" customWidth="1"/>
    <col min="4364" max="4364" width="12.44140625" style="93" customWidth="1"/>
    <col min="4365" max="4365" width="9.44140625" style="93" bestFit="1" customWidth="1"/>
    <col min="4366" max="4608" width="9.109375" style="93"/>
    <col min="4609" max="4609" width="31.6640625" style="93" customWidth="1"/>
    <col min="4610" max="4610" width="17.88671875" style="93" customWidth="1"/>
    <col min="4611" max="4613" width="12.44140625" style="93" customWidth="1"/>
    <col min="4614" max="4615" width="21.6640625" style="93" customWidth="1"/>
    <col min="4616" max="4616" width="12.44140625" style="93" customWidth="1"/>
    <col min="4617" max="4617" width="15.109375" style="93" customWidth="1"/>
    <col min="4618" max="4618" width="15.6640625" style="93" customWidth="1"/>
    <col min="4619" max="4619" width="13.88671875" style="93" customWidth="1"/>
    <col min="4620" max="4620" width="12.44140625" style="93" customWidth="1"/>
    <col min="4621" max="4621" width="9.44140625" style="93" bestFit="1" customWidth="1"/>
    <col min="4622" max="4864" width="9.109375" style="93"/>
    <col min="4865" max="4865" width="31.6640625" style="93" customWidth="1"/>
    <col min="4866" max="4866" width="17.88671875" style="93" customWidth="1"/>
    <col min="4867" max="4869" width="12.44140625" style="93" customWidth="1"/>
    <col min="4870" max="4871" width="21.6640625" style="93" customWidth="1"/>
    <col min="4872" max="4872" width="12.44140625" style="93" customWidth="1"/>
    <col min="4873" max="4873" width="15.109375" style="93" customWidth="1"/>
    <col min="4874" max="4874" width="15.6640625" style="93" customWidth="1"/>
    <col min="4875" max="4875" width="13.88671875" style="93" customWidth="1"/>
    <col min="4876" max="4876" width="12.44140625" style="93" customWidth="1"/>
    <col min="4877" max="4877" width="9.44140625" style="93" bestFit="1" customWidth="1"/>
    <col min="4878" max="5120" width="9.109375" style="93"/>
    <col min="5121" max="5121" width="31.6640625" style="93" customWidth="1"/>
    <col min="5122" max="5122" width="17.88671875" style="93" customWidth="1"/>
    <col min="5123" max="5125" width="12.44140625" style="93" customWidth="1"/>
    <col min="5126" max="5127" width="21.6640625" style="93" customWidth="1"/>
    <col min="5128" max="5128" width="12.44140625" style="93" customWidth="1"/>
    <col min="5129" max="5129" width="15.109375" style="93" customWidth="1"/>
    <col min="5130" max="5130" width="15.6640625" style="93" customWidth="1"/>
    <col min="5131" max="5131" width="13.88671875" style="93" customWidth="1"/>
    <col min="5132" max="5132" width="12.44140625" style="93" customWidth="1"/>
    <col min="5133" max="5133" width="9.44140625" style="93" bestFit="1" customWidth="1"/>
    <col min="5134" max="5376" width="9.109375" style="93"/>
    <col min="5377" max="5377" width="31.6640625" style="93" customWidth="1"/>
    <col min="5378" max="5378" width="17.88671875" style="93" customWidth="1"/>
    <col min="5379" max="5381" width="12.44140625" style="93" customWidth="1"/>
    <col min="5382" max="5383" width="21.6640625" style="93" customWidth="1"/>
    <col min="5384" max="5384" width="12.44140625" style="93" customWidth="1"/>
    <col min="5385" max="5385" width="15.109375" style="93" customWidth="1"/>
    <col min="5386" max="5386" width="15.6640625" style="93" customWidth="1"/>
    <col min="5387" max="5387" width="13.88671875" style="93" customWidth="1"/>
    <col min="5388" max="5388" width="12.44140625" style="93" customWidth="1"/>
    <col min="5389" max="5389" width="9.44140625" style="93" bestFit="1" customWidth="1"/>
    <col min="5390" max="5632" width="9.109375" style="93"/>
    <col min="5633" max="5633" width="31.6640625" style="93" customWidth="1"/>
    <col min="5634" max="5634" width="17.88671875" style="93" customWidth="1"/>
    <col min="5635" max="5637" width="12.44140625" style="93" customWidth="1"/>
    <col min="5638" max="5639" width="21.6640625" style="93" customWidth="1"/>
    <col min="5640" max="5640" width="12.44140625" style="93" customWidth="1"/>
    <col min="5641" max="5641" width="15.109375" style="93" customWidth="1"/>
    <col min="5642" max="5642" width="15.6640625" style="93" customWidth="1"/>
    <col min="5643" max="5643" width="13.88671875" style="93" customWidth="1"/>
    <col min="5644" max="5644" width="12.44140625" style="93" customWidth="1"/>
    <col min="5645" max="5645" width="9.44140625" style="93" bestFit="1" customWidth="1"/>
    <col min="5646" max="5888" width="9.109375" style="93"/>
    <col min="5889" max="5889" width="31.6640625" style="93" customWidth="1"/>
    <col min="5890" max="5890" width="17.88671875" style="93" customWidth="1"/>
    <col min="5891" max="5893" width="12.44140625" style="93" customWidth="1"/>
    <col min="5894" max="5895" width="21.6640625" style="93" customWidth="1"/>
    <col min="5896" max="5896" width="12.44140625" style="93" customWidth="1"/>
    <col min="5897" max="5897" width="15.109375" style="93" customWidth="1"/>
    <col min="5898" max="5898" width="15.6640625" style="93" customWidth="1"/>
    <col min="5899" max="5899" width="13.88671875" style="93" customWidth="1"/>
    <col min="5900" max="5900" width="12.44140625" style="93" customWidth="1"/>
    <col min="5901" max="5901" width="9.44140625" style="93" bestFit="1" customWidth="1"/>
    <col min="5902" max="6144" width="9.109375" style="93"/>
    <col min="6145" max="6145" width="31.6640625" style="93" customWidth="1"/>
    <col min="6146" max="6146" width="17.88671875" style="93" customWidth="1"/>
    <col min="6147" max="6149" width="12.44140625" style="93" customWidth="1"/>
    <col min="6150" max="6151" width="21.6640625" style="93" customWidth="1"/>
    <col min="6152" max="6152" width="12.44140625" style="93" customWidth="1"/>
    <col min="6153" max="6153" width="15.109375" style="93" customWidth="1"/>
    <col min="6154" max="6154" width="15.6640625" style="93" customWidth="1"/>
    <col min="6155" max="6155" width="13.88671875" style="93" customWidth="1"/>
    <col min="6156" max="6156" width="12.44140625" style="93" customWidth="1"/>
    <col min="6157" max="6157" width="9.44140625" style="93" bestFit="1" customWidth="1"/>
    <col min="6158" max="6400" width="9.109375" style="93"/>
    <col min="6401" max="6401" width="31.6640625" style="93" customWidth="1"/>
    <col min="6402" max="6402" width="17.88671875" style="93" customWidth="1"/>
    <col min="6403" max="6405" width="12.44140625" style="93" customWidth="1"/>
    <col min="6406" max="6407" width="21.6640625" style="93" customWidth="1"/>
    <col min="6408" max="6408" width="12.44140625" style="93" customWidth="1"/>
    <col min="6409" max="6409" width="15.109375" style="93" customWidth="1"/>
    <col min="6410" max="6410" width="15.6640625" style="93" customWidth="1"/>
    <col min="6411" max="6411" width="13.88671875" style="93" customWidth="1"/>
    <col min="6412" max="6412" width="12.44140625" style="93" customWidth="1"/>
    <col min="6413" max="6413" width="9.44140625" style="93" bestFit="1" customWidth="1"/>
    <col min="6414" max="6656" width="9.109375" style="93"/>
    <col min="6657" max="6657" width="31.6640625" style="93" customWidth="1"/>
    <col min="6658" max="6658" width="17.88671875" style="93" customWidth="1"/>
    <col min="6659" max="6661" width="12.44140625" style="93" customWidth="1"/>
    <col min="6662" max="6663" width="21.6640625" style="93" customWidth="1"/>
    <col min="6664" max="6664" width="12.44140625" style="93" customWidth="1"/>
    <col min="6665" max="6665" width="15.109375" style="93" customWidth="1"/>
    <col min="6666" max="6666" width="15.6640625" style="93" customWidth="1"/>
    <col min="6667" max="6667" width="13.88671875" style="93" customWidth="1"/>
    <col min="6668" max="6668" width="12.44140625" style="93" customWidth="1"/>
    <col min="6669" max="6669" width="9.44140625" style="93" bestFit="1" customWidth="1"/>
    <col min="6670" max="6912" width="9.109375" style="93"/>
    <col min="6913" max="6913" width="31.6640625" style="93" customWidth="1"/>
    <col min="6914" max="6914" width="17.88671875" style="93" customWidth="1"/>
    <col min="6915" max="6917" width="12.44140625" style="93" customWidth="1"/>
    <col min="6918" max="6919" width="21.6640625" style="93" customWidth="1"/>
    <col min="6920" max="6920" width="12.44140625" style="93" customWidth="1"/>
    <col min="6921" max="6921" width="15.109375" style="93" customWidth="1"/>
    <col min="6922" max="6922" width="15.6640625" style="93" customWidth="1"/>
    <col min="6923" max="6923" width="13.88671875" style="93" customWidth="1"/>
    <col min="6924" max="6924" width="12.44140625" style="93" customWidth="1"/>
    <col min="6925" max="6925" width="9.44140625" style="93" bestFit="1" customWidth="1"/>
    <col min="6926" max="7168" width="9.109375" style="93"/>
    <col min="7169" max="7169" width="31.6640625" style="93" customWidth="1"/>
    <col min="7170" max="7170" width="17.88671875" style="93" customWidth="1"/>
    <col min="7171" max="7173" width="12.44140625" style="93" customWidth="1"/>
    <col min="7174" max="7175" width="21.6640625" style="93" customWidth="1"/>
    <col min="7176" max="7176" width="12.44140625" style="93" customWidth="1"/>
    <col min="7177" max="7177" width="15.109375" style="93" customWidth="1"/>
    <col min="7178" max="7178" width="15.6640625" style="93" customWidth="1"/>
    <col min="7179" max="7179" width="13.88671875" style="93" customWidth="1"/>
    <col min="7180" max="7180" width="12.44140625" style="93" customWidth="1"/>
    <col min="7181" max="7181" width="9.44140625" style="93" bestFit="1" customWidth="1"/>
    <col min="7182" max="7424" width="9.109375" style="93"/>
    <col min="7425" max="7425" width="31.6640625" style="93" customWidth="1"/>
    <col min="7426" max="7426" width="17.88671875" style="93" customWidth="1"/>
    <col min="7427" max="7429" width="12.44140625" style="93" customWidth="1"/>
    <col min="7430" max="7431" width="21.6640625" style="93" customWidth="1"/>
    <col min="7432" max="7432" width="12.44140625" style="93" customWidth="1"/>
    <col min="7433" max="7433" width="15.109375" style="93" customWidth="1"/>
    <col min="7434" max="7434" width="15.6640625" style="93" customWidth="1"/>
    <col min="7435" max="7435" width="13.88671875" style="93" customWidth="1"/>
    <col min="7436" max="7436" width="12.44140625" style="93" customWidth="1"/>
    <col min="7437" max="7437" width="9.44140625" style="93" bestFit="1" customWidth="1"/>
    <col min="7438" max="7680" width="9.109375" style="93"/>
    <col min="7681" max="7681" width="31.6640625" style="93" customWidth="1"/>
    <col min="7682" max="7682" width="17.88671875" style="93" customWidth="1"/>
    <col min="7683" max="7685" width="12.44140625" style="93" customWidth="1"/>
    <col min="7686" max="7687" width="21.6640625" style="93" customWidth="1"/>
    <col min="7688" max="7688" width="12.44140625" style="93" customWidth="1"/>
    <col min="7689" max="7689" width="15.109375" style="93" customWidth="1"/>
    <col min="7690" max="7690" width="15.6640625" style="93" customWidth="1"/>
    <col min="7691" max="7691" width="13.88671875" style="93" customWidth="1"/>
    <col min="7692" max="7692" width="12.44140625" style="93" customWidth="1"/>
    <col min="7693" max="7693" width="9.44140625" style="93" bestFit="1" customWidth="1"/>
    <col min="7694" max="7936" width="9.109375" style="93"/>
    <col min="7937" max="7937" width="31.6640625" style="93" customWidth="1"/>
    <col min="7938" max="7938" width="17.88671875" style="93" customWidth="1"/>
    <col min="7939" max="7941" width="12.44140625" style="93" customWidth="1"/>
    <col min="7942" max="7943" width="21.6640625" style="93" customWidth="1"/>
    <col min="7944" max="7944" width="12.44140625" style="93" customWidth="1"/>
    <col min="7945" max="7945" width="15.109375" style="93" customWidth="1"/>
    <col min="7946" max="7946" width="15.6640625" style="93" customWidth="1"/>
    <col min="7947" max="7947" width="13.88671875" style="93" customWidth="1"/>
    <col min="7948" max="7948" width="12.44140625" style="93" customWidth="1"/>
    <col min="7949" max="7949" width="9.44140625" style="93" bestFit="1" customWidth="1"/>
    <col min="7950" max="8192" width="9.109375" style="93"/>
    <col min="8193" max="8193" width="31.6640625" style="93" customWidth="1"/>
    <col min="8194" max="8194" width="17.88671875" style="93" customWidth="1"/>
    <col min="8195" max="8197" width="12.44140625" style="93" customWidth="1"/>
    <col min="8198" max="8199" width="21.6640625" style="93" customWidth="1"/>
    <col min="8200" max="8200" width="12.44140625" style="93" customWidth="1"/>
    <col min="8201" max="8201" width="15.109375" style="93" customWidth="1"/>
    <col min="8202" max="8202" width="15.6640625" style="93" customWidth="1"/>
    <col min="8203" max="8203" width="13.88671875" style="93" customWidth="1"/>
    <col min="8204" max="8204" width="12.44140625" style="93" customWidth="1"/>
    <col min="8205" max="8205" width="9.44140625" style="93" bestFit="1" customWidth="1"/>
    <col min="8206" max="8448" width="9.109375" style="93"/>
    <col min="8449" max="8449" width="31.6640625" style="93" customWidth="1"/>
    <col min="8450" max="8450" width="17.88671875" style="93" customWidth="1"/>
    <col min="8451" max="8453" width="12.44140625" style="93" customWidth="1"/>
    <col min="8454" max="8455" width="21.6640625" style="93" customWidth="1"/>
    <col min="8456" max="8456" width="12.44140625" style="93" customWidth="1"/>
    <col min="8457" max="8457" width="15.109375" style="93" customWidth="1"/>
    <col min="8458" max="8458" width="15.6640625" style="93" customWidth="1"/>
    <col min="8459" max="8459" width="13.88671875" style="93" customWidth="1"/>
    <col min="8460" max="8460" width="12.44140625" style="93" customWidth="1"/>
    <col min="8461" max="8461" width="9.44140625" style="93" bestFit="1" customWidth="1"/>
    <col min="8462" max="8704" width="9.109375" style="93"/>
    <col min="8705" max="8705" width="31.6640625" style="93" customWidth="1"/>
    <col min="8706" max="8706" width="17.88671875" style="93" customWidth="1"/>
    <col min="8707" max="8709" width="12.44140625" style="93" customWidth="1"/>
    <col min="8710" max="8711" width="21.6640625" style="93" customWidth="1"/>
    <col min="8712" max="8712" width="12.44140625" style="93" customWidth="1"/>
    <col min="8713" max="8713" width="15.109375" style="93" customWidth="1"/>
    <col min="8714" max="8714" width="15.6640625" style="93" customWidth="1"/>
    <col min="8715" max="8715" width="13.88671875" style="93" customWidth="1"/>
    <col min="8716" max="8716" width="12.44140625" style="93" customWidth="1"/>
    <col min="8717" max="8717" width="9.44140625" style="93" bestFit="1" customWidth="1"/>
    <col min="8718" max="8960" width="9.109375" style="93"/>
    <col min="8961" max="8961" width="31.6640625" style="93" customWidth="1"/>
    <col min="8962" max="8962" width="17.88671875" style="93" customWidth="1"/>
    <col min="8963" max="8965" width="12.44140625" style="93" customWidth="1"/>
    <col min="8966" max="8967" width="21.6640625" style="93" customWidth="1"/>
    <col min="8968" max="8968" width="12.44140625" style="93" customWidth="1"/>
    <col min="8969" max="8969" width="15.109375" style="93" customWidth="1"/>
    <col min="8970" max="8970" width="15.6640625" style="93" customWidth="1"/>
    <col min="8971" max="8971" width="13.88671875" style="93" customWidth="1"/>
    <col min="8972" max="8972" width="12.44140625" style="93" customWidth="1"/>
    <col min="8973" max="8973" width="9.44140625" style="93" bestFit="1" customWidth="1"/>
    <col min="8974" max="9216" width="9.109375" style="93"/>
    <col min="9217" max="9217" width="31.6640625" style="93" customWidth="1"/>
    <col min="9218" max="9218" width="17.88671875" style="93" customWidth="1"/>
    <col min="9219" max="9221" width="12.44140625" style="93" customWidth="1"/>
    <col min="9222" max="9223" width="21.6640625" style="93" customWidth="1"/>
    <col min="9224" max="9224" width="12.44140625" style="93" customWidth="1"/>
    <col min="9225" max="9225" width="15.109375" style="93" customWidth="1"/>
    <col min="9226" max="9226" width="15.6640625" style="93" customWidth="1"/>
    <col min="9227" max="9227" width="13.88671875" style="93" customWidth="1"/>
    <col min="9228" max="9228" width="12.44140625" style="93" customWidth="1"/>
    <col min="9229" max="9229" width="9.44140625" style="93" bestFit="1" customWidth="1"/>
    <col min="9230" max="9472" width="9.109375" style="93"/>
    <col min="9473" max="9473" width="31.6640625" style="93" customWidth="1"/>
    <col min="9474" max="9474" width="17.88671875" style="93" customWidth="1"/>
    <col min="9475" max="9477" width="12.44140625" style="93" customWidth="1"/>
    <col min="9478" max="9479" width="21.6640625" style="93" customWidth="1"/>
    <col min="9480" max="9480" width="12.44140625" style="93" customWidth="1"/>
    <col min="9481" max="9481" width="15.109375" style="93" customWidth="1"/>
    <col min="9482" max="9482" width="15.6640625" style="93" customWidth="1"/>
    <col min="9483" max="9483" width="13.88671875" style="93" customWidth="1"/>
    <col min="9484" max="9484" width="12.44140625" style="93" customWidth="1"/>
    <col min="9485" max="9485" width="9.44140625" style="93" bestFit="1" customWidth="1"/>
    <col min="9486" max="9728" width="9.109375" style="93"/>
    <col min="9729" max="9729" width="31.6640625" style="93" customWidth="1"/>
    <col min="9730" max="9730" width="17.88671875" style="93" customWidth="1"/>
    <col min="9731" max="9733" width="12.44140625" style="93" customWidth="1"/>
    <col min="9734" max="9735" width="21.6640625" style="93" customWidth="1"/>
    <col min="9736" max="9736" width="12.44140625" style="93" customWidth="1"/>
    <col min="9737" max="9737" width="15.109375" style="93" customWidth="1"/>
    <col min="9738" max="9738" width="15.6640625" style="93" customWidth="1"/>
    <col min="9739" max="9739" width="13.88671875" style="93" customWidth="1"/>
    <col min="9740" max="9740" width="12.44140625" style="93" customWidth="1"/>
    <col min="9741" max="9741" width="9.44140625" style="93" bestFit="1" customWidth="1"/>
    <col min="9742" max="9984" width="9.109375" style="93"/>
    <col min="9985" max="9985" width="31.6640625" style="93" customWidth="1"/>
    <col min="9986" max="9986" width="17.88671875" style="93" customWidth="1"/>
    <col min="9987" max="9989" width="12.44140625" style="93" customWidth="1"/>
    <col min="9990" max="9991" width="21.6640625" style="93" customWidth="1"/>
    <col min="9992" max="9992" width="12.44140625" style="93" customWidth="1"/>
    <col min="9993" max="9993" width="15.109375" style="93" customWidth="1"/>
    <col min="9994" max="9994" width="15.6640625" style="93" customWidth="1"/>
    <col min="9995" max="9995" width="13.88671875" style="93" customWidth="1"/>
    <col min="9996" max="9996" width="12.44140625" style="93" customWidth="1"/>
    <col min="9997" max="9997" width="9.44140625" style="93" bestFit="1" customWidth="1"/>
    <col min="9998" max="10240" width="9.109375" style="93"/>
    <col min="10241" max="10241" width="31.6640625" style="93" customWidth="1"/>
    <col min="10242" max="10242" width="17.88671875" style="93" customWidth="1"/>
    <col min="10243" max="10245" width="12.44140625" style="93" customWidth="1"/>
    <col min="10246" max="10247" width="21.6640625" style="93" customWidth="1"/>
    <col min="10248" max="10248" width="12.44140625" style="93" customWidth="1"/>
    <col min="10249" max="10249" width="15.109375" style="93" customWidth="1"/>
    <col min="10250" max="10250" width="15.6640625" style="93" customWidth="1"/>
    <col min="10251" max="10251" width="13.88671875" style="93" customWidth="1"/>
    <col min="10252" max="10252" width="12.44140625" style="93" customWidth="1"/>
    <col min="10253" max="10253" width="9.44140625" style="93" bestFit="1" customWidth="1"/>
    <col min="10254" max="10496" width="9.109375" style="93"/>
    <col min="10497" max="10497" width="31.6640625" style="93" customWidth="1"/>
    <col min="10498" max="10498" width="17.88671875" style="93" customWidth="1"/>
    <col min="10499" max="10501" width="12.44140625" style="93" customWidth="1"/>
    <col min="10502" max="10503" width="21.6640625" style="93" customWidth="1"/>
    <col min="10504" max="10504" width="12.44140625" style="93" customWidth="1"/>
    <col min="10505" max="10505" width="15.109375" style="93" customWidth="1"/>
    <col min="10506" max="10506" width="15.6640625" style="93" customWidth="1"/>
    <col min="10507" max="10507" width="13.88671875" style="93" customWidth="1"/>
    <col min="10508" max="10508" width="12.44140625" style="93" customWidth="1"/>
    <col min="10509" max="10509" width="9.44140625" style="93" bestFit="1" customWidth="1"/>
    <col min="10510" max="10752" width="9.109375" style="93"/>
    <col min="10753" max="10753" width="31.6640625" style="93" customWidth="1"/>
    <col min="10754" max="10754" width="17.88671875" style="93" customWidth="1"/>
    <col min="10755" max="10757" width="12.44140625" style="93" customWidth="1"/>
    <col min="10758" max="10759" width="21.6640625" style="93" customWidth="1"/>
    <col min="10760" max="10760" width="12.44140625" style="93" customWidth="1"/>
    <col min="10761" max="10761" width="15.109375" style="93" customWidth="1"/>
    <col min="10762" max="10762" width="15.6640625" style="93" customWidth="1"/>
    <col min="10763" max="10763" width="13.88671875" style="93" customWidth="1"/>
    <col min="10764" max="10764" width="12.44140625" style="93" customWidth="1"/>
    <col min="10765" max="10765" width="9.44140625" style="93" bestFit="1" customWidth="1"/>
    <col min="10766" max="11008" width="9.109375" style="93"/>
    <col min="11009" max="11009" width="31.6640625" style="93" customWidth="1"/>
    <col min="11010" max="11010" width="17.88671875" style="93" customWidth="1"/>
    <col min="11011" max="11013" width="12.44140625" style="93" customWidth="1"/>
    <col min="11014" max="11015" width="21.6640625" style="93" customWidth="1"/>
    <col min="11016" max="11016" width="12.44140625" style="93" customWidth="1"/>
    <col min="11017" max="11017" width="15.109375" style="93" customWidth="1"/>
    <col min="11018" max="11018" width="15.6640625" style="93" customWidth="1"/>
    <col min="11019" max="11019" width="13.88671875" style="93" customWidth="1"/>
    <col min="11020" max="11020" width="12.44140625" style="93" customWidth="1"/>
    <col min="11021" max="11021" width="9.44140625" style="93" bestFit="1" customWidth="1"/>
    <col min="11022" max="11264" width="9.109375" style="93"/>
    <col min="11265" max="11265" width="31.6640625" style="93" customWidth="1"/>
    <col min="11266" max="11266" width="17.88671875" style="93" customWidth="1"/>
    <col min="11267" max="11269" width="12.44140625" style="93" customWidth="1"/>
    <col min="11270" max="11271" width="21.6640625" style="93" customWidth="1"/>
    <col min="11272" max="11272" width="12.44140625" style="93" customWidth="1"/>
    <col min="11273" max="11273" width="15.109375" style="93" customWidth="1"/>
    <col min="11274" max="11274" width="15.6640625" style="93" customWidth="1"/>
    <col min="11275" max="11275" width="13.88671875" style="93" customWidth="1"/>
    <col min="11276" max="11276" width="12.44140625" style="93" customWidth="1"/>
    <col min="11277" max="11277" width="9.44140625" style="93" bestFit="1" customWidth="1"/>
    <col min="11278" max="11520" width="9.109375" style="93"/>
    <col min="11521" max="11521" width="31.6640625" style="93" customWidth="1"/>
    <col min="11522" max="11522" width="17.88671875" style="93" customWidth="1"/>
    <col min="11523" max="11525" width="12.44140625" style="93" customWidth="1"/>
    <col min="11526" max="11527" width="21.6640625" style="93" customWidth="1"/>
    <col min="11528" max="11528" width="12.44140625" style="93" customWidth="1"/>
    <col min="11529" max="11529" width="15.109375" style="93" customWidth="1"/>
    <col min="11530" max="11530" width="15.6640625" style="93" customWidth="1"/>
    <col min="11531" max="11531" width="13.88671875" style="93" customWidth="1"/>
    <col min="11532" max="11532" width="12.44140625" style="93" customWidth="1"/>
    <col min="11533" max="11533" width="9.44140625" style="93" bestFit="1" customWidth="1"/>
    <col min="11534" max="11776" width="9.109375" style="93"/>
    <col min="11777" max="11777" width="31.6640625" style="93" customWidth="1"/>
    <col min="11778" max="11778" width="17.88671875" style="93" customWidth="1"/>
    <col min="11779" max="11781" width="12.44140625" style="93" customWidth="1"/>
    <col min="11782" max="11783" width="21.6640625" style="93" customWidth="1"/>
    <col min="11784" max="11784" width="12.44140625" style="93" customWidth="1"/>
    <col min="11785" max="11785" width="15.109375" style="93" customWidth="1"/>
    <col min="11786" max="11786" width="15.6640625" style="93" customWidth="1"/>
    <col min="11787" max="11787" width="13.88671875" style="93" customWidth="1"/>
    <col min="11788" max="11788" width="12.44140625" style="93" customWidth="1"/>
    <col min="11789" max="11789" width="9.44140625" style="93" bestFit="1" customWidth="1"/>
    <col min="11790" max="12032" width="9.109375" style="93"/>
    <col min="12033" max="12033" width="31.6640625" style="93" customWidth="1"/>
    <col min="12034" max="12034" width="17.88671875" style="93" customWidth="1"/>
    <col min="12035" max="12037" width="12.44140625" style="93" customWidth="1"/>
    <col min="12038" max="12039" width="21.6640625" style="93" customWidth="1"/>
    <col min="12040" max="12040" width="12.44140625" style="93" customWidth="1"/>
    <col min="12041" max="12041" width="15.109375" style="93" customWidth="1"/>
    <col min="12042" max="12042" width="15.6640625" style="93" customWidth="1"/>
    <col min="12043" max="12043" width="13.88671875" style="93" customWidth="1"/>
    <col min="12044" max="12044" width="12.44140625" style="93" customWidth="1"/>
    <col min="12045" max="12045" width="9.44140625" style="93" bestFit="1" customWidth="1"/>
    <col min="12046" max="12288" width="9.109375" style="93"/>
    <col min="12289" max="12289" width="31.6640625" style="93" customWidth="1"/>
    <col min="12290" max="12290" width="17.88671875" style="93" customWidth="1"/>
    <col min="12291" max="12293" width="12.44140625" style="93" customWidth="1"/>
    <col min="12294" max="12295" width="21.6640625" style="93" customWidth="1"/>
    <col min="12296" max="12296" width="12.44140625" style="93" customWidth="1"/>
    <col min="12297" max="12297" width="15.109375" style="93" customWidth="1"/>
    <col min="12298" max="12298" width="15.6640625" style="93" customWidth="1"/>
    <col min="12299" max="12299" width="13.88671875" style="93" customWidth="1"/>
    <col min="12300" max="12300" width="12.44140625" style="93" customWidth="1"/>
    <col min="12301" max="12301" width="9.44140625" style="93" bestFit="1" customWidth="1"/>
    <col min="12302" max="12544" width="9.109375" style="93"/>
    <col min="12545" max="12545" width="31.6640625" style="93" customWidth="1"/>
    <col min="12546" max="12546" width="17.88671875" style="93" customWidth="1"/>
    <col min="12547" max="12549" width="12.44140625" style="93" customWidth="1"/>
    <col min="12550" max="12551" width="21.6640625" style="93" customWidth="1"/>
    <col min="12552" max="12552" width="12.44140625" style="93" customWidth="1"/>
    <col min="12553" max="12553" width="15.109375" style="93" customWidth="1"/>
    <col min="12554" max="12554" width="15.6640625" style="93" customWidth="1"/>
    <col min="12555" max="12555" width="13.88671875" style="93" customWidth="1"/>
    <col min="12556" max="12556" width="12.44140625" style="93" customWidth="1"/>
    <col min="12557" max="12557" width="9.44140625" style="93" bestFit="1" customWidth="1"/>
    <col min="12558" max="12800" width="9.109375" style="93"/>
    <col min="12801" max="12801" width="31.6640625" style="93" customWidth="1"/>
    <col min="12802" max="12802" width="17.88671875" style="93" customWidth="1"/>
    <col min="12803" max="12805" width="12.44140625" style="93" customWidth="1"/>
    <col min="12806" max="12807" width="21.6640625" style="93" customWidth="1"/>
    <col min="12808" max="12808" width="12.44140625" style="93" customWidth="1"/>
    <col min="12809" max="12809" width="15.109375" style="93" customWidth="1"/>
    <col min="12810" max="12810" width="15.6640625" style="93" customWidth="1"/>
    <col min="12811" max="12811" width="13.88671875" style="93" customWidth="1"/>
    <col min="12812" max="12812" width="12.44140625" style="93" customWidth="1"/>
    <col min="12813" max="12813" width="9.44140625" style="93" bestFit="1" customWidth="1"/>
    <col min="12814" max="13056" width="9.109375" style="93"/>
    <col min="13057" max="13057" width="31.6640625" style="93" customWidth="1"/>
    <col min="13058" max="13058" width="17.88671875" style="93" customWidth="1"/>
    <col min="13059" max="13061" width="12.44140625" style="93" customWidth="1"/>
    <col min="13062" max="13063" width="21.6640625" style="93" customWidth="1"/>
    <col min="13064" max="13064" width="12.44140625" style="93" customWidth="1"/>
    <col min="13065" max="13065" width="15.109375" style="93" customWidth="1"/>
    <col min="13066" max="13066" width="15.6640625" style="93" customWidth="1"/>
    <col min="13067" max="13067" width="13.88671875" style="93" customWidth="1"/>
    <col min="13068" max="13068" width="12.44140625" style="93" customWidth="1"/>
    <col min="13069" max="13069" width="9.44140625" style="93" bestFit="1" customWidth="1"/>
    <col min="13070" max="13312" width="9.109375" style="93"/>
    <col min="13313" max="13313" width="31.6640625" style="93" customWidth="1"/>
    <col min="13314" max="13314" width="17.88671875" style="93" customWidth="1"/>
    <col min="13315" max="13317" width="12.44140625" style="93" customWidth="1"/>
    <col min="13318" max="13319" width="21.6640625" style="93" customWidth="1"/>
    <col min="13320" max="13320" width="12.44140625" style="93" customWidth="1"/>
    <col min="13321" max="13321" width="15.109375" style="93" customWidth="1"/>
    <col min="13322" max="13322" width="15.6640625" style="93" customWidth="1"/>
    <col min="13323" max="13323" width="13.88671875" style="93" customWidth="1"/>
    <col min="13324" max="13324" width="12.44140625" style="93" customWidth="1"/>
    <col min="13325" max="13325" width="9.44140625" style="93" bestFit="1" customWidth="1"/>
    <col min="13326" max="13568" width="9.109375" style="93"/>
    <col min="13569" max="13569" width="31.6640625" style="93" customWidth="1"/>
    <col min="13570" max="13570" width="17.88671875" style="93" customWidth="1"/>
    <col min="13571" max="13573" width="12.44140625" style="93" customWidth="1"/>
    <col min="13574" max="13575" width="21.6640625" style="93" customWidth="1"/>
    <col min="13576" max="13576" width="12.44140625" style="93" customWidth="1"/>
    <col min="13577" max="13577" width="15.109375" style="93" customWidth="1"/>
    <col min="13578" max="13578" width="15.6640625" style="93" customWidth="1"/>
    <col min="13579" max="13579" width="13.88671875" style="93" customWidth="1"/>
    <col min="13580" max="13580" width="12.44140625" style="93" customWidth="1"/>
    <col min="13581" max="13581" width="9.44140625" style="93" bestFit="1" customWidth="1"/>
    <col min="13582" max="13824" width="9.109375" style="93"/>
    <col min="13825" max="13825" width="31.6640625" style="93" customWidth="1"/>
    <col min="13826" max="13826" width="17.88671875" style="93" customWidth="1"/>
    <col min="13827" max="13829" width="12.44140625" style="93" customWidth="1"/>
    <col min="13830" max="13831" width="21.6640625" style="93" customWidth="1"/>
    <col min="13832" max="13832" width="12.44140625" style="93" customWidth="1"/>
    <col min="13833" max="13833" width="15.109375" style="93" customWidth="1"/>
    <col min="13834" max="13834" width="15.6640625" style="93" customWidth="1"/>
    <col min="13835" max="13835" width="13.88671875" style="93" customWidth="1"/>
    <col min="13836" max="13836" width="12.44140625" style="93" customWidth="1"/>
    <col min="13837" max="13837" width="9.44140625" style="93" bestFit="1" customWidth="1"/>
    <col min="13838" max="14080" width="9.109375" style="93"/>
    <col min="14081" max="14081" width="31.6640625" style="93" customWidth="1"/>
    <col min="14082" max="14082" width="17.88671875" style="93" customWidth="1"/>
    <col min="14083" max="14085" width="12.44140625" style="93" customWidth="1"/>
    <col min="14086" max="14087" width="21.6640625" style="93" customWidth="1"/>
    <col min="14088" max="14088" width="12.44140625" style="93" customWidth="1"/>
    <col min="14089" max="14089" width="15.109375" style="93" customWidth="1"/>
    <col min="14090" max="14090" width="15.6640625" style="93" customWidth="1"/>
    <col min="14091" max="14091" width="13.88671875" style="93" customWidth="1"/>
    <col min="14092" max="14092" width="12.44140625" style="93" customWidth="1"/>
    <col min="14093" max="14093" width="9.44140625" style="93" bestFit="1" customWidth="1"/>
    <col min="14094" max="14336" width="9.109375" style="93"/>
    <col min="14337" max="14337" width="31.6640625" style="93" customWidth="1"/>
    <col min="14338" max="14338" width="17.88671875" style="93" customWidth="1"/>
    <col min="14339" max="14341" width="12.44140625" style="93" customWidth="1"/>
    <col min="14342" max="14343" width="21.6640625" style="93" customWidth="1"/>
    <col min="14344" max="14344" width="12.44140625" style="93" customWidth="1"/>
    <col min="14345" max="14345" width="15.109375" style="93" customWidth="1"/>
    <col min="14346" max="14346" width="15.6640625" style="93" customWidth="1"/>
    <col min="14347" max="14347" width="13.88671875" style="93" customWidth="1"/>
    <col min="14348" max="14348" width="12.44140625" style="93" customWidth="1"/>
    <col min="14349" max="14349" width="9.44140625" style="93" bestFit="1" customWidth="1"/>
    <col min="14350" max="14592" width="9.109375" style="93"/>
    <col min="14593" max="14593" width="31.6640625" style="93" customWidth="1"/>
    <col min="14594" max="14594" width="17.88671875" style="93" customWidth="1"/>
    <col min="14595" max="14597" width="12.44140625" style="93" customWidth="1"/>
    <col min="14598" max="14599" width="21.6640625" style="93" customWidth="1"/>
    <col min="14600" max="14600" width="12.44140625" style="93" customWidth="1"/>
    <col min="14601" max="14601" width="15.109375" style="93" customWidth="1"/>
    <col min="14602" max="14602" width="15.6640625" style="93" customWidth="1"/>
    <col min="14603" max="14603" width="13.88671875" style="93" customWidth="1"/>
    <col min="14604" max="14604" width="12.44140625" style="93" customWidth="1"/>
    <col min="14605" max="14605" width="9.44140625" style="93" bestFit="1" customWidth="1"/>
    <col min="14606" max="14848" width="9.109375" style="93"/>
    <col min="14849" max="14849" width="31.6640625" style="93" customWidth="1"/>
    <col min="14850" max="14850" width="17.88671875" style="93" customWidth="1"/>
    <col min="14851" max="14853" width="12.44140625" style="93" customWidth="1"/>
    <col min="14854" max="14855" width="21.6640625" style="93" customWidth="1"/>
    <col min="14856" max="14856" width="12.44140625" style="93" customWidth="1"/>
    <col min="14857" max="14857" width="15.109375" style="93" customWidth="1"/>
    <col min="14858" max="14858" width="15.6640625" style="93" customWidth="1"/>
    <col min="14859" max="14859" width="13.88671875" style="93" customWidth="1"/>
    <col min="14860" max="14860" width="12.44140625" style="93" customWidth="1"/>
    <col min="14861" max="14861" width="9.44140625" style="93" bestFit="1" customWidth="1"/>
    <col min="14862" max="15104" width="9.109375" style="93"/>
    <col min="15105" max="15105" width="31.6640625" style="93" customWidth="1"/>
    <col min="15106" max="15106" width="17.88671875" style="93" customWidth="1"/>
    <col min="15107" max="15109" width="12.44140625" style="93" customWidth="1"/>
    <col min="15110" max="15111" width="21.6640625" style="93" customWidth="1"/>
    <col min="15112" max="15112" width="12.44140625" style="93" customWidth="1"/>
    <col min="15113" max="15113" width="15.109375" style="93" customWidth="1"/>
    <col min="15114" max="15114" width="15.6640625" style="93" customWidth="1"/>
    <col min="15115" max="15115" width="13.88671875" style="93" customWidth="1"/>
    <col min="15116" max="15116" width="12.44140625" style="93" customWidth="1"/>
    <col min="15117" max="15117" width="9.44140625" style="93" bestFit="1" customWidth="1"/>
    <col min="15118" max="15360" width="9.109375" style="93"/>
    <col min="15361" max="15361" width="31.6640625" style="93" customWidth="1"/>
    <col min="15362" max="15362" width="17.88671875" style="93" customWidth="1"/>
    <col min="15363" max="15365" width="12.44140625" style="93" customWidth="1"/>
    <col min="15366" max="15367" width="21.6640625" style="93" customWidth="1"/>
    <col min="15368" max="15368" width="12.44140625" style="93" customWidth="1"/>
    <col min="15369" max="15369" width="15.109375" style="93" customWidth="1"/>
    <col min="15370" max="15370" width="15.6640625" style="93" customWidth="1"/>
    <col min="15371" max="15371" width="13.88671875" style="93" customWidth="1"/>
    <col min="15372" max="15372" width="12.44140625" style="93" customWidth="1"/>
    <col min="15373" max="15373" width="9.44140625" style="93" bestFit="1" customWidth="1"/>
    <col min="15374" max="15616" width="9.109375" style="93"/>
    <col min="15617" max="15617" width="31.6640625" style="93" customWidth="1"/>
    <col min="15618" max="15618" width="17.88671875" style="93" customWidth="1"/>
    <col min="15619" max="15621" width="12.44140625" style="93" customWidth="1"/>
    <col min="15622" max="15623" width="21.6640625" style="93" customWidth="1"/>
    <col min="15624" max="15624" width="12.44140625" style="93" customWidth="1"/>
    <col min="15625" max="15625" width="15.109375" style="93" customWidth="1"/>
    <col min="15626" max="15626" width="15.6640625" style="93" customWidth="1"/>
    <col min="15627" max="15627" width="13.88671875" style="93" customWidth="1"/>
    <col min="15628" max="15628" width="12.44140625" style="93" customWidth="1"/>
    <col min="15629" max="15629" width="9.44140625" style="93" bestFit="1" customWidth="1"/>
    <col min="15630" max="15872" width="9.109375" style="93"/>
    <col min="15873" max="15873" width="31.6640625" style="93" customWidth="1"/>
    <col min="15874" max="15874" width="17.88671875" style="93" customWidth="1"/>
    <col min="15875" max="15877" width="12.44140625" style="93" customWidth="1"/>
    <col min="15878" max="15879" width="21.6640625" style="93" customWidth="1"/>
    <col min="15880" max="15880" width="12.44140625" style="93" customWidth="1"/>
    <col min="15881" max="15881" width="15.109375" style="93" customWidth="1"/>
    <col min="15882" max="15882" width="15.6640625" style="93" customWidth="1"/>
    <col min="15883" max="15883" width="13.88671875" style="93" customWidth="1"/>
    <col min="15884" max="15884" width="12.44140625" style="93" customWidth="1"/>
    <col min="15885" max="15885" width="9.44140625" style="93" bestFit="1" customWidth="1"/>
    <col min="15886" max="16128" width="9.109375" style="93"/>
    <col min="16129" max="16129" width="31.6640625" style="93" customWidth="1"/>
    <col min="16130" max="16130" width="17.88671875" style="93" customWidth="1"/>
    <col min="16131" max="16133" width="12.44140625" style="93" customWidth="1"/>
    <col min="16134" max="16135" width="21.6640625" style="93" customWidth="1"/>
    <col min="16136" max="16136" width="12.44140625" style="93" customWidth="1"/>
    <col min="16137" max="16137" width="15.109375" style="93" customWidth="1"/>
    <col min="16138" max="16138" width="15.6640625" style="93" customWidth="1"/>
    <col min="16139" max="16139" width="13.88671875" style="93" customWidth="1"/>
    <col min="16140" max="16140" width="12.44140625" style="93" customWidth="1"/>
    <col min="16141" max="16141" width="9.44140625" style="93" bestFit="1" customWidth="1"/>
    <col min="16142" max="16384" width="9.109375" style="93"/>
  </cols>
  <sheetData>
    <row r="1" spans="1:12" ht="17.399999999999999" x14ac:dyDescent="0.3">
      <c r="A1" s="584" t="s">
        <v>288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1:12" ht="15.6" x14ac:dyDescent="0.3">
      <c r="A2" s="583" t="s">
        <v>124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</row>
    <row r="3" spans="1:12" x14ac:dyDescent="0.25">
      <c r="A3" s="493"/>
      <c r="B3" s="493"/>
      <c r="C3" s="509"/>
      <c r="D3" s="509"/>
      <c r="E3" s="509"/>
      <c r="F3" s="509"/>
      <c r="G3" s="509"/>
      <c r="H3" s="509"/>
      <c r="I3" s="509"/>
      <c r="J3" s="510"/>
      <c r="K3" s="509"/>
      <c r="L3" s="509"/>
    </row>
    <row r="4" spans="1:12" s="494" customFormat="1" x14ac:dyDescent="0.25">
      <c r="A4" s="493"/>
      <c r="B4" s="493"/>
      <c r="C4" s="510" t="s">
        <v>82</v>
      </c>
      <c r="D4" s="510" t="s">
        <v>0</v>
      </c>
      <c r="E4" s="510" t="s">
        <v>83</v>
      </c>
      <c r="F4" s="510" t="s">
        <v>81</v>
      </c>
      <c r="G4" s="510" t="s">
        <v>83</v>
      </c>
      <c r="H4" s="510" t="s">
        <v>1</v>
      </c>
      <c r="I4" s="510"/>
      <c r="J4" s="510" t="s">
        <v>2</v>
      </c>
      <c r="K4" s="510"/>
      <c r="L4" s="510"/>
    </row>
    <row r="5" spans="1:12" s="494" customFormat="1" x14ac:dyDescent="0.25">
      <c r="A5" s="493" t="s">
        <v>6</v>
      </c>
      <c r="B5" s="493" t="s">
        <v>5</v>
      </c>
      <c r="C5" s="510" t="s">
        <v>7</v>
      </c>
      <c r="D5" s="510" t="s">
        <v>7</v>
      </c>
      <c r="E5" s="510" t="s">
        <v>7</v>
      </c>
      <c r="F5" s="510" t="s">
        <v>8</v>
      </c>
      <c r="G5" s="510" t="s">
        <v>8</v>
      </c>
      <c r="H5" s="510" t="s">
        <v>8</v>
      </c>
      <c r="I5" s="510" t="s">
        <v>9</v>
      </c>
      <c r="J5" s="510" t="s">
        <v>42</v>
      </c>
      <c r="K5" s="510" t="s">
        <v>11</v>
      </c>
      <c r="L5" s="510" t="s">
        <v>12</v>
      </c>
    </row>
    <row r="6" spans="1:12" s="494" customFormat="1" x14ac:dyDescent="0.25">
      <c r="A6" s="495"/>
      <c r="B6" s="496"/>
      <c r="C6" s="511"/>
      <c r="D6" s="511"/>
      <c r="E6" s="511"/>
      <c r="F6" s="511"/>
      <c r="G6" s="511"/>
      <c r="H6" s="511"/>
      <c r="I6" s="511"/>
      <c r="J6" s="511"/>
      <c r="K6" s="511"/>
      <c r="L6" s="511"/>
    </row>
    <row r="7" spans="1:12" s="494" customFormat="1" x14ac:dyDescent="0.25">
      <c r="A7" s="495" t="s">
        <v>13</v>
      </c>
      <c r="B7" s="496"/>
      <c r="C7" s="511"/>
      <c r="D7" s="511"/>
      <c r="E7" s="511"/>
      <c r="F7" s="511"/>
      <c r="G7" s="511"/>
      <c r="H7" s="511"/>
      <c r="I7" s="511"/>
      <c r="J7" s="511"/>
      <c r="K7" s="511"/>
      <c r="L7" s="511"/>
    </row>
    <row r="8" spans="1:12" s="494" customFormat="1" x14ac:dyDescent="0.25">
      <c r="A8" s="495"/>
      <c r="B8" s="496"/>
      <c r="C8" s="511"/>
      <c r="D8" s="511"/>
      <c r="E8" s="511"/>
      <c r="F8" s="511"/>
      <c r="G8" s="511"/>
      <c r="H8" s="511"/>
      <c r="I8" s="511"/>
      <c r="J8" s="511"/>
      <c r="K8" s="511"/>
      <c r="L8" s="511"/>
    </row>
    <row r="9" spans="1:12" s="494" customFormat="1" x14ac:dyDescent="0.25">
      <c r="A9" s="323" t="s">
        <v>79</v>
      </c>
      <c r="B9" s="320" t="s">
        <v>121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0</v>
      </c>
      <c r="I9" s="512">
        <v>0</v>
      </c>
      <c r="J9" s="512">
        <v>4145</v>
      </c>
      <c r="K9" s="512">
        <v>1</v>
      </c>
      <c r="L9" s="512">
        <v>8</v>
      </c>
    </row>
    <row r="10" spans="1:12" s="494" customFormat="1" x14ac:dyDescent="0.25">
      <c r="A10" s="319"/>
      <c r="B10" s="319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x14ac:dyDescent="0.25">
      <c r="A11" s="319" t="s">
        <v>26</v>
      </c>
      <c r="B11" s="320">
        <v>3</v>
      </c>
      <c r="C11" s="513">
        <v>8</v>
      </c>
      <c r="D11" s="513">
        <v>0</v>
      </c>
      <c r="E11" s="513">
        <v>12</v>
      </c>
      <c r="F11" s="513">
        <v>2504</v>
      </c>
      <c r="G11" s="513">
        <v>932</v>
      </c>
      <c r="H11" s="513">
        <v>0</v>
      </c>
      <c r="I11" s="513">
        <v>15772.282750861399</v>
      </c>
      <c r="J11" s="513">
        <v>19227</v>
      </c>
      <c r="K11" s="513">
        <v>1041.0668377751213</v>
      </c>
      <c r="L11" s="513">
        <v>131.100256662682</v>
      </c>
    </row>
    <row r="12" spans="1:12" x14ac:dyDescent="0.25">
      <c r="A12" s="319"/>
      <c r="B12" s="320">
        <v>17</v>
      </c>
      <c r="C12" s="513">
        <v>19</v>
      </c>
      <c r="D12" s="513">
        <v>0</v>
      </c>
      <c r="E12" s="513">
        <v>6</v>
      </c>
      <c r="F12" s="513">
        <v>2408.343797995145</v>
      </c>
      <c r="G12" s="513">
        <v>484.0982279986128</v>
      </c>
      <c r="H12" s="513">
        <v>0</v>
      </c>
      <c r="I12" s="513">
        <v>12966.834937988209</v>
      </c>
      <c r="J12" s="513">
        <v>15884</v>
      </c>
      <c r="K12" s="513">
        <v>736.04911399930643</v>
      </c>
      <c r="L12" s="513">
        <v>157.02455699965321</v>
      </c>
    </row>
    <row r="13" spans="1:12" x14ac:dyDescent="0.25">
      <c r="A13" s="319"/>
      <c r="B13" s="320">
        <v>41</v>
      </c>
      <c r="C13" s="513">
        <v>8</v>
      </c>
      <c r="D13" s="513">
        <v>0</v>
      </c>
      <c r="E13" s="513">
        <v>2</v>
      </c>
      <c r="F13" s="513">
        <v>1037</v>
      </c>
      <c r="G13" s="513">
        <v>339</v>
      </c>
      <c r="H13" s="513">
        <v>1</v>
      </c>
      <c r="I13" s="513">
        <v>8048.0333479472201</v>
      </c>
      <c r="J13" s="513">
        <v>9435</v>
      </c>
      <c r="K13" s="513">
        <v>480</v>
      </c>
      <c r="L13" s="513">
        <v>85</v>
      </c>
    </row>
    <row r="14" spans="1:12" x14ac:dyDescent="0.25">
      <c r="A14" s="319"/>
      <c r="B14" s="320">
        <v>563</v>
      </c>
      <c r="C14" s="513">
        <v>0</v>
      </c>
      <c r="D14" s="513">
        <v>18</v>
      </c>
      <c r="E14" s="513">
        <v>0</v>
      </c>
      <c r="F14" s="513">
        <v>1</v>
      </c>
      <c r="G14" s="513">
        <v>0</v>
      </c>
      <c r="H14" s="513">
        <v>0</v>
      </c>
      <c r="I14" s="513">
        <v>2295.4903474903467</v>
      </c>
      <c r="J14" s="513">
        <v>2314</v>
      </c>
      <c r="K14" s="513">
        <v>1</v>
      </c>
      <c r="L14" s="513">
        <v>0</v>
      </c>
    </row>
    <row r="15" spans="1:12" s="494" customFormat="1" x14ac:dyDescent="0.25">
      <c r="A15" s="319"/>
      <c r="B15" s="326" t="s">
        <v>258</v>
      </c>
      <c r="C15" s="513">
        <v>0</v>
      </c>
      <c r="D15" s="513">
        <v>0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v>54164</v>
      </c>
      <c r="K15" s="513">
        <v>878</v>
      </c>
      <c r="L15" s="513">
        <v>484</v>
      </c>
    </row>
    <row r="16" spans="1:12" x14ac:dyDescent="0.25">
      <c r="A16" s="322"/>
      <c r="B16" s="320" t="s">
        <v>122</v>
      </c>
      <c r="C16" s="513">
        <v>35</v>
      </c>
      <c r="D16" s="513">
        <v>18</v>
      </c>
      <c r="E16" s="513">
        <v>20</v>
      </c>
      <c r="F16" s="513">
        <v>5950.343797995145</v>
      </c>
      <c r="G16" s="513">
        <v>1755.0982279986129</v>
      </c>
      <c r="H16" s="513">
        <v>1</v>
      </c>
      <c r="I16" s="513">
        <v>39082.641384287177</v>
      </c>
      <c r="J16" s="513">
        <v>101024</v>
      </c>
      <c r="K16" s="513">
        <v>3136.1159517744277</v>
      </c>
      <c r="L16" s="513">
        <v>857.12481366233521</v>
      </c>
    </row>
    <row r="17" spans="1:12" x14ac:dyDescent="0.25">
      <c r="A17" s="319"/>
      <c r="B17" s="320"/>
      <c r="C17" s="513"/>
      <c r="D17" s="513"/>
      <c r="E17" s="513"/>
      <c r="F17" s="513"/>
      <c r="G17" s="513"/>
      <c r="H17" s="513"/>
      <c r="I17" s="513"/>
      <c r="J17" s="513"/>
      <c r="K17" s="513"/>
      <c r="L17" s="513"/>
    </row>
    <row r="18" spans="1:12" x14ac:dyDescent="0.25">
      <c r="A18" s="319" t="s">
        <v>106</v>
      </c>
      <c r="B18" s="320">
        <v>563</v>
      </c>
      <c r="C18" s="513">
        <v>0</v>
      </c>
      <c r="D18" s="513">
        <v>1</v>
      </c>
      <c r="E18" s="513">
        <v>0</v>
      </c>
      <c r="F18" s="513">
        <v>0</v>
      </c>
      <c r="G18" s="513">
        <v>0</v>
      </c>
      <c r="H18" s="513">
        <v>0</v>
      </c>
      <c r="I18" s="513">
        <v>734.62548262548262</v>
      </c>
      <c r="J18" s="513">
        <v>736</v>
      </c>
      <c r="K18" s="513">
        <v>0</v>
      </c>
      <c r="L18" s="513">
        <v>2</v>
      </c>
    </row>
    <row r="19" spans="1:12" x14ac:dyDescent="0.25">
      <c r="A19" s="319"/>
      <c r="B19" s="320"/>
      <c r="C19" s="513"/>
      <c r="D19" s="513"/>
      <c r="E19" s="513"/>
      <c r="F19" s="513"/>
      <c r="G19" s="513"/>
      <c r="H19" s="513"/>
      <c r="I19" s="513"/>
      <c r="J19" s="513"/>
      <c r="K19" s="513"/>
      <c r="L19" s="513"/>
    </row>
    <row r="20" spans="1:12" x14ac:dyDescent="0.25">
      <c r="A20" s="319" t="s">
        <v>22</v>
      </c>
      <c r="B20" s="320">
        <v>56</v>
      </c>
      <c r="C20" s="513">
        <v>0</v>
      </c>
      <c r="D20" s="513">
        <v>0</v>
      </c>
      <c r="E20" s="513">
        <v>0</v>
      </c>
      <c r="F20" s="513">
        <v>43</v>
      </c>
      <c r="G20" s="513">
        <v>0</v>
      </c>
      <c r="H20" s="513">
        <v>0</v>
      </c>
      <c r="I20" s="513">
        <v>1311.027559847113</v>
      </c>
      <c r="J20" s="513">
        <v>1354</v>
      </c>
      <c r="K20" s="513">
        <v>121</v>
      </c>
      <c r="L20" s="513">
        <v>26</v>
      </c>
    </row>
    <row r="21" spans="1:12" x14ac:dyDescent="0.25">
      <c r="A21" s="320"/>
      <c r="B21" s="320">
        <v>66</v>
      </c>
      <c r="C21" s="513">
        <v>3</v>
      </c>
      <c r="D21" s="513">
        <v>0</v>
      </c>
      <c r="E21" s="513">
        <v>2</v>
      </c>
      <c r="F21" s="513">
        <v>98</v>
      </c>
      <c r="G21" s="513">
        <v>38</v>
      </c>
      <c r="H21" s="513">
        <v>0</v>
      </c>
      <c r="I21" s="513">
        <v>10070</v>
      </c>
      <c r="J21" s="513">
        <v>10211</v>
      </c>
      <c r="K21" s="513">
        <v>567</v>
      </c>
      <c r="L21" s="513">
        <v>61</v>
      </c>
    </row>
    <row r="22" spans="1:12" x14ac:dyDescent="0.25">
      <c r="A22" s="320"/>
      <c r="B22" s="320">
        <v>72</v>
      </c>
      <c r="C22" s="513">
        <v>8</v>
      </c>
      <c r="D22" s="513">
        <v>0</v>
      </c>
      <c r="E22" s="513">
        <v>4</v>
      </c>
      <c r="F22" s="513">
        <v>705</v>
      </c>
      <c r="G22" s="513">
        <v>97</v>
      </c>
      <c r="H22" s="513">
        <v>0</v>
      </c>
      <c r="I22" s="513">
        <v>68090.194391870245</v>
      </c>
      <c r="J22" s="513">
        <v>68904</v>
      </c>
      <c r="K22" s="513">
        <v>3490.2570538392101</v>
      </c>
      <c r="L22" s="513">
        <v>448.2570538392103</v>
      </c>
    </row>
    <row r="23" spans="1:12" x14ac:dyDescent="0.25">
      <c r="A23" s="319"/>
      <c r="B23" s="320">
        <v>81</v>
      </c>
      <c r="C23" s="513">
        <v>0</v>
      </c>
      <c r="D23" s="513">
        <v>0</v>
      </c>
      <c r="E23" s="513">
        <v>0</v>
      </c>
      <c r="F23" s="513">
        <v>278</v>
      </c>
      <c r="G23" s="513">
        <v>9</v>
      </c>
      <c r="H23" s="513">
        <v>0</v>
      </c>
      <c r="I23" s="513">
        <v>12159</v>
      </c>
      <c r="J23" s="513">
        <v>12446</v>
      </c>
      <c r="K23" s="513">
        <v>662</v>
      </c>
      <c r="L23" s="513">
        <v>52</v>
      </c>
    </row>
    <row r="24" spans="1:12" x14ac:dyDescent="0.25">
      <c r="A24" s="319"/>
      <c r="B24" s="320">
        <v>96</v>
      </c>
      <c r="C24" s="513">
        <v>1</v>
      </c>
      <c r="D24" s="513">
        <v>0</v>
      </c>
      <c r="E24" s="513">
        <v>2</v>
      </c>
      <c r="F24" s="513">
        <v>7</v>
      </c>
      <c r="G24" s="513">
        <v>7</v>
      </c>
      <c r="H24" s="513">
        <v>0</v>
      </c>
      <c r="I24" s="513">
        <v>33664</v>
      </c>
      <c r="J24" s="513">
        <v>33681</v>
      </c>
      <c r="K24" s="513">
        <v>1669</v>
      </c>
      <c r="L24" s="513">
        <v>179</v>
      </c>
    </row>
    <row r="25" spans="1:12" x14ac:dyDescent="0.25">
      <c r="A25" s="319"/>
      <c r="B25" s="320">
        <v>104</v>
      </c>
      <c r="C25" s="513">
        <v>1</v>
      </c>
      <c r="D25" s="513">
        <v>0</v>
      </c>
      <c r="E25" s="513">
        <v>2</v>
      </c>
      <c r="F25" s="513">
        <v>21</v>
      </c>
      <c r="G25" s="513">
        <v>7</v>
      </c>
      <c r="H25" s="513">
        <v>0</v>
      </c>
      <c r="I25" s="513">
        <v>31299</v>
      </c>
      <c r="J25" s="513">
        <v>31330</v>
      </c>
      <c r="K25" s="513">
        <v>1912</v>
      </c>
      <c r="L25" s="513">
        <v>402</v>
      </c>
    </row>
    <row r="26" spans="1:12" x14ac:dyDescent="0.25">
      <c r="A26" s="319"/>
      <c r="B26" s="320">
        <v>108</v>
      </c>
      <c r="C26" s="513">
        <v>0</v>
      </c>
      <c r="D26" s="513">
        <v>0</v>
      </c>
      <c r="E26" s="513">
        <v>4</v>
      </c>
      <c r="F26" s="513">
        <v>365</v>
      </c>
      <c r="G26" s="513">
        <v>10</v>
      </c>
      <c r="H26" s="513">
        <v>0</v>
      </c>
      <c r="I26" s="513">
        <v>21979.749552435689</v>
      </c>
      <c r="J26" s="513">
        <v>22359</v>
      </c>
      <c r="K26" s="513">
        <v>1387.5749552435691</v>
      </c>
      <c r="L26" s="513">
        <v>66</v>
      </c>
    </row>
    <row r="27" spans="1:12" x14ac:dyDescent="0.25">
      <c r="A27" s="319"/>
      <c r="B27" s="320">
        <v>112</v>
      </c>
      <c r="C27" s="513">
        <v>8</v>
      </c>
      <c r="D27" s="513">
        <v>0</v>
      </c>
      <c r="E27" s="513">
        <v>1</v>
      </c>
      <c r="F27" s="513">
        <v>242</v>
      </c>
      <c r="G27" s="513">
        <v>37</v>
      </c>
      <c r="H27" s="513">
        <v>0</v>
      </c>
      <c r="I27" s="513">
        <v>117848</v>
      </c>
      <c r="J27" s="513">
        <v>118136</v>
      </c>
      <c r="K27" s="513">
        <v>6698</v>
      </c>
      <c r="L27" s="513">
        <v>537</v>
      </c>
    </row>
    <row r="28" spans="1:12" x14ac:dyDescent="0.25">
      <c r="A28" s="319"/>
      <c r="B28" s="320">
        <v>136</v>
      </c>
      <c r="C28" s="513">
        <v>2</v>
      </c>
      <c r="D28" s="513">
        <v>0</v>
      </c>
      <c r="E28" s="513">
        <v>0</v>
      </c>
      <c r="F28" s="513">
        <v>463</v>
      </c>
      <c r="G28" s="513">
        <v>17</v>
      </c>
      <c r="H28" s="513">
        <v>0</v>
      </c>
      <c r="I28" s="513">
        <v>6539</v>
      </c>
      <c r="J28" s="513">
        <v>7022</v>
      </c>
      <c r="K28" s="513">
        <v>530</v>
      </c>
      <c r="L28" s="513">
        <v>44</v>
      </c>
    </row>
    <row r="29" spans="1:12" s="494" customFormat="1" x14ac:dyDescent="0.25">
      <c r="A29" s="319"/>
      <c r="B29" s="320">
        <v>140</v>
      </c>
      <c r="C29" s="513">
        <v>7</v>
      </c>
      <c r="D29" s="513">
        <v>0</v>
      </c>
      <c r="E29" s="513">
        <v>0</v>
      </c>
      <c r="F29" s="513">
        <v>94</v>
      </c>
      <c r="G29" s="513">
        <v>4</v>
      </c>
      <c r="H29" s="513">
        <v>0</v>
      </c>
      <c r="I29" s="513">
        <v>31012.449846692951</v>
      </c>
      <c r="J29" s="513">
        <v>31117</v>
      </c>
      <c r="K29" s="513">
        <v>2051</v>
      </c>
      <c r="L29" s="513">
        <v>136</v>
      </c>
    </row>
    <row r="30" spans="1:12" x14ac:dyDescent="0.25">
      <c r="A30" s="319"/>
      <c r="B30" s="320">
        <v>156</v>
      </c>
      <c r="C30" s="513">
        <v>4</v>
      </c>
      <c r="D30" s="513">
        <v>0</v>
      </c>
      <c r="E30" s="513">
        <v>6</v>
      </c>
      <c r="F30" s="513">
        <v>849</v>
      </c>
      <c r="G30" s="513">
        <v>27</v>
      </c>
      <c r="H30" s="513">
        <v>1</v>
      </c>
      <c r="I30" s="513">
        <v>91992</v>
      </c>
      <c r="J30" s="513">
        <v>92879</v>
      </c>
      <c r="K30" s="513">
        <v>5893</v>
      </c>
      <c r="L30" s="513">
        <v>311</v>
      </c>
    </row>
    <row r="31" spans="1:12" x14ac:dyDescent="0.25">
      <c r="A31" s="319"/>
      <c r="B31" s="320">
        <v>541</v>
      </c>
      <c r="C31" s="513">
        <v>0</v>
      </c>
      <c r="D31" s="513">
        <v>1</v>
      </c>
      <c r="E31" s="513">
        <v>0</v>
      </c>
      <c r="F31" s="513">
        <v>28</v>
      </c>
      <c r="G31" s="513">
        <v>12</v>
      </c>
      <c r="H31" s="513">
        <v>350</v>
      </c>
      <c r="I31" s="513">
        <v>126</v>
      </c>
      <c r="J31" s="513">
        <v>517</v>
      </c>
      <c r="K31" s="513">
        <v>5</v>
      </c>
      <c r="L31" s="513">
        <v>0</v>
      </c>
    </row>
    <row r="32" spans="1:12" x14ac:dyDescent="0.25">
      <c r="A32" s="319"/>
      <c r="B32" s="320">
        <v>542</v>
      </c>
      <c r="C32" s="513">
        <v>0</v>
      </c>
      <c r="D32" s="513">
        <v>7</v>
      </c>
      <c r="E32" s="513">
        <v>0</v>
      </c>
      <c r="F32" s="513">
        <v>31</v>
      </c>
      <c r="G32" s="513">
        <v>0</v>
      </c>
      <c r="H32" s="513">
        <v>942</v>
      </c>
      <c r="I32" s="513">
        <v>1039</v>
      </c>
      <c r="J32" s="513">
        <v>2019</v>
      </c>
      <c r="K32" s="513">
        <v>11</v>
      </c>
      <c r="L32" s="513">
        <v>27</v>
      </c>
    </row>
    <row r="33" spans="1:13" x14ac:dyDescent="0.25">
      <c r="A33" s="322"/>
      <c r="B33" s="320" t="s">
        <v>122</v>
      </c>
      <c r="C33" s="513">
        <v>34</v>
      </c>
      <c r="D33" s="513">
        <v>8</v>
      </c>
      <c r="E33" s="513">
        <v>21</v>
      </c>
      <c r="F33" s="513">
        <v>3224</v>
      </c>
      <c r="G33" s="513">
        <v>265</v>
      </c>
      <c r="H33" s="513">
        <v>1293</v>
      </c>
      <c r="I33" s="513">
        <v>427129.42135084601</v>
      </c>
      <c r="J33" s="513">
        <v>431975</v>
      </c>
      <c r="K33" s="513">
        <v>24996.83200908278</v>
      </c>
      <c r="L33" s="513">
        <v>2289.2570538392101</v>
      </c>
    </row>
    <row r="34" spans="1:13" x14ac:dyDescent="0.25">
      <c r="A34" s="319"/>
      <c r="B34" s="320"/>
      <c r="C34" s="513"/>
      <c r="D34" s="513"/>
      <c r="E34" s="513"/>
      <c r="F34" s="513"/>
      <c r="G34" s="513"/>
      <c r="H34" s="513"/>
      <c r="I34" s="513"/>
      <c r="J34" s="513"/>
      <c r="K34" s="513"/>
      <c r="L34" s="513"/>
    </row>
    <row r="35" spans="1:13" x14ac:dyDescent="0.25">
      <c r="A35" s="319" t="s">
        <v>103</v>
      </c>
      <c r="B35" s="320">
        <v>571</v>
      </c>
      <c r="C35" s="513">
        <v>0</v>
      </c>
      <c r="D35" s="513">
        <v>1</v>
      </c>
      <c r="E35" s="513">
        <v>0</v>
      </c>
      <c r="F35" s="513">
        <v>0</v>
      </c>
      <c r="G35" s="513">
        <v>0</v>
      </c>
      <c r="H35" s="513">
        <v>0</v>
      </c>
      <c r="I35" s="513">
        <v>838.41849529780563</v>
      </c>
      <c r="J35" s="513">
        <v>839</v>
      </c>
      <c r="K35" s="513">
        <v>11</v>
      </c>
      <c r="L35" s="513">
        <v>3</v>
      </c>
    </row>
    <row r="36" spans="1:13" x14ac:dyDescent="0.25">
      <c r="A36" s="319"/>
      <c r="B36" s="320"/>
      <c r="C36" s="513"/>
      <c r="D36" s="513"/>
      <c r="E36" s="513"/>
      <c r="F36" s="513"/>
      <c r="G36" s="513"/>
      <c r="H36" s="513"/>
      <c r="I36" s="513"/>
      <c r="J36" s="513"/>
      <c r="K36" s="513"/>
      <c r="L36" s="513"/>
    </row>
    <row r="37" spans="1:13" x14ac:dyDescent="0.25">
      <c r="A37" s="323" t="s">
        <v>33</v>
      </c>
      <c r="B37" s="320">
        <v>514</v>
      </c>
      <c r="C37" s="513">
        <v>0</v>
      </c>
      <c r="D37" s="513">
        <v>7</v>
      </c>
      <c r="E37" s="513">
        <v>0</v>
      </c>
      <c r="F37" s="513">
        <v>5</v>
      </c>
      <c r="G37" s="513">
        <v>1</v>
      </c>
      <c r="H37" s="513">
        <v>34</v>
      </c>
      <c r="I37" s="513">
        <v>97</v>
      </c>
      <c r="J37" s="513">
        <v>144</v>
      </c>
      <c r="K37" s="513">
        <v>2</v>
      </c>
      <c r="L37" s="513">
        <v>1</v>
      </c>
    </row>
    <row r="38" spans="1:13" x14ac:dyDescent="0.25">
      <c r="A38" s="319"/>
      <c r="B38" s="320"/>
      <c r="C38" s="513"/>
      <c r="D38" s="513"/>
      <c r="E38" s="513"/>
      <c r="F38" s="513"/>
      <c r="G38" s="513"/>
      <c r="H38" s="513"/>
      <c r="I38" s="513"/>
      <c r="J38" s="513"/>
      <c r="K38" s="513"/>
      <c r="L38" s="513"/>
    </row>
    <row r="39" spans="1:13" x14ac:dyDescent="0.25">
      <c r="A39" s="323" t="s">
        <v>110</v>
      </c>
      <c r="B39" s="320">
        <v>51</v>
      </c>
      <c r="C39" s="513">
        <v>63</v>
      </c>
      <c r="D39" s="513">
        <v>0</v>
      </c>
      <c r="E39" s="513">
        <v>6</v>
      </c>
      <c r="F39" s="513">
        <v>3171</v>
      </c>
      <c r="G39" s="513">
        <v>1372</v>
      </c>
      <c r="H39" s="513">
        <v>0</v>
      </c>
      <c r="I39" s="513">
        <v>19053</v>
      </c>
      <c r="J39" s="513">
        <v>23665</v>
      </c>
      <c r="K39" s="513">
        <v>792</v>
      </c>
      <c r="L39" s="513">
        <v>200</v>
      </c>
    </row>
    <row r="40" spans="1:13" x14ac:dyDescent="0.25">
      <c r="A40" s="323"/>
      <c r="B40" s="320">
        <v>66</v>
      </c>
      <c r="C40" s="513">
        <v>3</v>
      </c>
      <c r="D40" s="513">
        <v>0</v>
      </c>
      <c r="E40" s="513">
        <v>3</v>
      </c>
      <c r="F40" s="513">
        <v>67</v>
      </c>
      <c r="G40" s="513">
        <v>8</v>
      </c>
      <c r="H40" s="513">
        <v>0</v>
      </c>
      <c r="I40" s="513">
        <v>10451</v>
      </c>
      <c r="J40" s="513">
        <v>10532</v>
      </c>
      <c r="K40" s="513">
        <v>721</v>
      </c>
      <c r="L40" s="513">
        <v>103</v>
      </c>
    </row>
    <row r="41" spans="1:13" s="494" customFormat="1" x14ac:dyDescent="0.25">
      <c r="A41" s="199"/>
      <c r="B41" s="320" t="s">
        <v>122</v>
      </c>
      <c r="C41" s="513">
        <v>66</v>
      </c>
      <c r="D41" s="513">
        <v>0</v>
      </c>
      <c r="E41" s="513">
        <v>9</v>
      </c>
      <c r="F41" s="513">
        <v>3238</v>
      </c>
      <c r="G41" s="513">
        <v>1380</v>
      </c>
      <c r="H41" s="513">
        <v>0</v>
      </c>
      <c r="I41" s="513">
        <v>29504</v>
      </c>
      <c r="J41" s="513">
        <v>34197</v>
      </c>
      <c r="K41" s="513">
        <v>1513</v>
      </c>
      <c r="L41" s="513">
        <v>303</v>
      </c>
    </row>
    <row r="42" spans="1:13" x14ac:dyDescent="0.25">
      <c r="A42" s="319"/>
      <c r="B42" s="320"/>
      <c r="C42" s="513"/>
      <c r="D42" s="513"/>
      <c r="E42" s="513"/>
      <c r="F42" s="513"/>
      <c r="G42" s="513"/>
      <c r="H42" s="513"/>
      <c r="I42" s="513"/>
      <c r="J42" s="513"/>
      <c r="K42" s="513"/>
      <c r="L42" s="513"/>
    </row>
    <row r="43" spans="1:13" x14ac:dyDescent="0.25">
      <c r="A43" s="319" t="s">
        <v>25</v>
      </c>
      <c r="B43" s="320">
        <v>108</v>
      </c>
      <c r="C43" s="513">
        <v>1</v>
      </c>
      <c r="D43" s="513">
        <v>0</v>
      </c>
      <c r="E43" s="513">
        <v>0</v>
      </c>
      <c r="F43" s="513">
        <v>254</v>
      </c>
      <c r="G43" s="513">
        <v>9</v>
      </c>
      <c r="H43" s="513">
        <v>0</v>
      </c>
      <c r="I43" s="513">
        <v>18808.534721567892</v>
      </c>
      <c r="J43" s="513">
        <v>19073</v>
      </c>
      <c r="K43" s="513">
        <v>1433.553472156789</v>
      </c>
      <c r="L43" s="513">
        <v>118</v>
      </c>
      <c r="M43" s="497"/>
    </row>
    <row r="44" spans="1:13" x14ac:dyDescent="0.25">
      <c r="A44" s="319"/>
      <c r="B44" s="320">
        <v>112</v>
      </c>
      <c r="C44" s="513">
        <v>0</v>
      </c>
      <c r="D44" s="513">
        <v>0</v>
      </c>
      <c r="E44" s="513">
        <v>0</v>
      </c>
      <c r="F44" s="513">
        <v>31</v>
      </c>
      <c r="G44" s="513">
        <v>7</v>
      </c>
      <c r="H44" s="513">
        <v>0</v>
      </c>
      <c r="I44" s="513">
        <v>11096</v>
      </c>
      <c r="J44" s="513">
        <v>11134</v>
      </c>
      <c r="K44" s="513">
        <v>600</v>
      </c>
      <c r="L44" s="513">
        <v>76</v>
      </c>
      <c r="M44" s="497"/>
    </row>
    <row r="45" spans="1:13" x14ac:dyDescent="0.25">
      <c r="A45" s="319"/>
      <c r="B45" s="320">
        <v>136</v>
      </c>
      <c r="C45" s="513">
        <v>2</v>
      </c>
      <c r="D45" s="513">
        <v>0</v>
      </c>
      <c r="E45" s="513">
        <v>1</v>
      </c>
      <c r="F45" s="513">
        <v>2264</v>
      </c>
      <c r="G45" s="513">
        <v>135</v>
      </c>
      <c r="H45" s="513">
        <v>0</v>
      </c>
      <c r="I45" s="513">
        <v>32325</v>
      </c>
      <c r="J45" s="513">
        <v>34727</v>
      </c>
      <c r="K45" s="513">
        <v>2568</v>
      </c>
      <c r="L45" s="513">
        <v>164</v>
      </c>
      <c r="M45" s="497"/>
    </row>
    <row r="46" spans="1:13" x14ac:dyDescent="0.25">
      <c r="A46" s="319"/>
      <c r="B46" s="320">
        <v>140</v>
      </c>
      <c r="C46" s="513">
        <v>1</v>
      </c>
      <c r="D46" s="513">
        <v>0</v>
      </c>
      <c r="E46" s="513">
        <v>0</v>
      </c>
      <c r="F46" s="513">
        <v>17</v>
      </c>
      <c r="G46" s="513">
        <v>0</v>
      </c>
      <c r="H46" s="513">
        <v>0</v>
      </c>
      <c r="I46" s="513">
        <v>3553.1625054752521</v>
      </c>
      <c r="J46" s="513">
        <v>3571</v>
      </c>
      <c r="K46" s="513">
        <v>314</v>
      </c>
      <c r="L46" s="513">
        <v>11</v>
      </c>
      <c r="M46" s="497"/>
    </row>
    <row r="47" spans="1:13" x14ac:dyDescent="0.25">
      <c r="A47" s="319"/>
      <c r="B47" s="320">
        <v>156</v>
      </c>
      <c r="C47" s="513">
        <v>2</v>
      </c>
      <c r="D47" s="513">
        <v>0</v>
      </c>
      <c r="E47" s="513">
        <v>1</v>
      </c>
      <c r="F47" s="513">
        <v>174</v>
      </c>
      <c r="G47" s="513">
        <v>2</v>
      </c>
      <c r="H47" s="513">
        <v>0</v>
      </c>
      <c r="I47" s="513">
        <v>14524</v>
      </c>
      <c r="J47" s="513">
        <v>14703</v>
      </c>
      <c r="K47" s="513">
        <v>1301</v>
      </c>
      <c r="L47" s="513">
        <v>93</v>
      </c>
      <c r="M47" s="497"/>
    </row>
    <row r="48" spans="1:13" x14ac:dyDescent="0.25">
      <c r="A48" s="319"/>
      <c r="B48" s="320">
        <v>184</v>
      </c>
      <c r="C48" s="513">
        <v>0</v>
      </c>
      <c r="D48" s="513">
        <v>0</v>
      </c>
      <c r="E48" s="513">
        <v>0</v>
      </c>
      <c r="F48" s="513">
        <v>1</v>
      </c>
      <c r="G48" s="513">
        <v>2</v>
      </c>
      <c r="H48" s="513">
        <v>0</v>
      </c>
      <c r="I48" s="513">
        <v>6191</v>
      </c>
      <c r="J48" s="513">
        <v>6194</v>
      </c>
      <c r="K48" s="513">
        <v>209</v>
      </c>
      <c r="L48" s="513">
        <v>71</v>
      </c>
      <c r="M48" s="497"/>
    </row>
    <row r="49" spans="1:13" x14ac:dyDescent="0.25">
      <c r="A49" s="319"/>
      <c r="B49" s="320">
        <v>531</v>
      </c>
      <c r="C49" s="513">
        <v>0</v>
      </c>
      <c r="D49" s="513">
        <v>1</v>
      </c>
      <c r="E49" s="513">
        <v>0</v>
      </c>
      <c r="F49" s="513">
        <v>8</v>
      </c>
      <c r="G49" s="513">
        <v>0</v>
      </c>
      <c r="H49" s="513">
        <v>621</v>
      </c>
      <c r="I49" s="513">
        <v>335.25177304964541</v>
      </c>
      <c r="J49" s="513">
        <v>966</v>
      </c>
      <c r="K49" s="513">
        <v>36.251773049645394</v>
      </c>
      <c r="L49" s="513">
        <v>0</v>
      </c>
      <c r="M49" s="497"/>
    </row>
    <row r="50" spans="1:13" x14ac:dyDescent="0.25">
      <c r="A50" s="199"/>
      <c r="B50" s="320" t="s">
        <v>122</v>
      </c>
      <c r="C50" s="513">
        <v>6</v>
      </c>
      <c r="D50" s="513">
        <v>1</v>
      </c>
      <c r="E50" s="513">
        <v>2</v>
      </c>
      <c r="F50" s="513">
        <v>2749</v>
      </c>
      <c r="G50" s="513">
        <v>155</v>
      </c>
      <c r="H50" s="513">
        <v>621</v>
      </c>
      <c r="I50" s="513">
        <v>86832.949000092791</v>
      </c>
      <c r="J50" s="513">
        <v>90368</v>
      </c>
      <c r="K50" s="513">
        <v>6461.8052452064348</v>
      </c>
      <c r="L50" s="513">
        <v>533</v>
      </c>
      <c r="M50" s="497"/>
    </row>
    <row r="51" spans="1:13" x14ac:dyDescent="0.25">
      <c r="A51" s="319"/>
      <c r="B51" s="320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497"/>
    </row>
    <row r="52" spans="1:13" x14ac:dyDescent="0.25">
      <c r="A52" s="319" t="s">
        <v>17</v>
      </c>
      <c r="B52" s="320">
        <v>43</v>
      </c>
      <c r="C52" s="513">
        <v>281</v>
      </c>
      <c r="D52" s="513">
        <v>0</v>
      </c>
      <c r="E52" s="513">
        <v>25</v>
      </c>
      <c r="F52" s="513">
        <v>7523</v>
      </c>
      <c r="G52" s="513">
        <v>2032</v>
      </c>
      <c r="H52" s="513">
        <v>0</v>
      </c>
      <c r="I52" s="513">
        <v>45470</v>
      </c>
      <c r="J52" s="513">
        <v>55331</v>
      </c>
      <c r="K52" s="513">
        <v>1764</v>
      </c>
      <c r="L52" s="513">
        <v>458</v>
      </c>
      <c r="M52" s="497"/>
    </row>
    <row r="53" spans="1:13" x14ac:dyDescent="0.25">
      <c r="A53" s="320"/>
      <c r="B53" s="320">
        <v>50</v>
      </c>
      <c r="C53" s="513">
        <v>161</v>
      </c>
      <c r="D53" s="513">
        <v>0</v>
      </c>
      <c r="E53" s="513">
        <v>13</v>
      </c>
      <c r="F53" s="513">
        <v>5665</v>
      </c>
      <c r="G53" s="513">
        <v>1797</v>
      </c>
      <c r="H53" s="513">
        <v>0</v>
      </c>
      <c r="I53" s="513">
        <v>29900</v>
      </c>
      <c r="J53" s="513">
        <v>37537</v>
      </c>
      <c r="K53" s="513">
        <v>1528</v>
      </c>
      <c r="L53" s="513">
        <v>499</v>
      </c>
      <c r="M53" s="497"/>
    </row>
    <row r="54" spans="1:13" x14ac:dyDescent="0.25">
      <c r="A54" s="331"/>
      <c r="B54" s="320">
        <v>51</v>
      </c>
      <c r="C54" s="513">
        <v>137</v>
      </c>
      <c r="D54" s="513">
        <v>0</v>
      </c>
      <c r="E54" s="513">
        <v>20</v>
      </c>
      <c r="F54" s="513">
        <v>11590</v>
      </c>
      <c r="G54" s="513">
        <v>4162</v>
      </c>
      <c r="H54" s="513">
        <v>0</v>
      </c>
      <c r="I54" s="513">
        <v>60350</v>
      </c>
      <c r="J54" s="513">
        <v>76259</v>
      </c>
      <c r="K54" s="513">
        <v>2973</v>
      </c>
      <c r="L54" s="513">
        <v>544</v>
      </c>
      <c r="M54" s="497"/>
    </row>
    <row r="55" spans="1:13" x14ac:dyDescent="0.25">
      <c r="A55" s="319"/>
      <c r="B55" s="320">
        <v>59</v>
      </c>
      <c r="C55" s="513">
        <v>71</v>
      </c>
      <c r="D55" s="513">
        <v>0</v>
      </c>
      <c r="E55" s="513">
        <v>41</v>
      </c>
      <c r="F55" s="513">
        <v>13774</v>
      </c>
      <c r="G55" s="513">
        <v>5450</v>
      </c>
      <c r="H55" s="513">
        <v>2</v>
      </c>
      <c r="I55" s="513">
        <v>115255</v>
      </c>
      <c r="J55" s="513">
        <v>134593</v>
      </c>
      <c r="K55" s="513">
        <v>4308</v>
      </c>
      <c r="L55" s="513">
        <v>1389</v>
      </c>
      <c r="M55" s="497"/>
    </row>
    <row r="56" spans="1:13" x14ac:dyDescent="0.25">
      <c r="A56" s="319"/>
      <c r="B56" s="320">
        <v>60</v>
      </c>
      <c r="C56" s="513">
        <v>1270</v>
      </c>
      <c r="D56" s="513">
        <v>0</v>
      </c>
      <c r="E56" s="513">
        <v>41</v>
      </c>
      <c r="F56" s="513">
        <v>12835</v>
      </c>
      <c r="G56" s="513">
        <v>4490</v>
      </c>
      <c r="H56" s="513">
        <v>1</v>
      </c>
      <c r="I56" s="513">
        <v>52402</v>
      </c>
      <c r="J56" s="513">
        <v>71039</v>
      </c>
      <c r="K56" s="513">
        <v>3037</v>
      </c>
      <c r="L56" s="513">
        <v>836</v>
      </c>
    </row>
    <row r="57" spans="1:13" s="494" customFormat="1" x14ac:dyDescent="0.25">
      <c r="A57" s="319"/>
      <c r="B57" s="320">
        <v>67</v>
      </c>
      <c r="C57" s="513">
        <v>707</v>
      </c>
      <c r="D57" s="513">
        <v>0</v>
      </c>
      <c r="E57" s="513">
        <v>69.424486922618726</v>
      </c>
      <c r="F57" s="513">
        <v>10379</v>
      </c>
      <c r="G57" s="513">
        <v>3658</v>
      </c>
      <c r="H57" s="513">
        <v>2</v>
      </c>
      <c r="I57" s="513">
        <v>65796</v>
      </c>
      <c r="J57" s="513">
        <v>80611</v>
      </c>
      <c r="K57" s="513">
        <v>2714</v>
      </c>
      <c r="L57" s="513">
        <v>560</v>
      </c>
    </row>
    <row r="58" spans="1:13" x14ac:dyDescent="0.25">
      <c r="A58" s="319"/>
      <c r="B58" s="320">
        <v>70</v>
      </c>
      <c r="C58" s="513">
        <v>599</v>
      </c>
      <c r="D58" s="513">
        <v>0</v>
      </c>
      <c r="E58" s="513">
        <v>42</v>
      </c>
      <c r="F58" s="513">
        <v>19873</v>
      </c>
      <c r="G58" s="513">
        <v>6448</v>
      </c>
      <c r="H58" s="513">
        <v>3</v>
      </c>
      <c r="I58" s="513">
        <v>146221</v>
      </c>
      <c r="J58" s="513">
        <v>173186</v>
      </c>
      <c r="K58" s="513">
        <v>8324</v>
      </c>
      <c r="L58" s="513">
        <v>1785</v>
      </c>
    </row>
    <row r="59" spans="1:13" x14ac:dyDescent="0.25">
      <c r="A59" s="319"/>
      <c r="B59" s="320">
        <v>80</v>
      </c>
      <c r="C59" s="513">
        <v>182</v>
      </c>
      <c r="D59" s="513">
        <v>0</v>
      </c>
      <c r="E59" s="513">
        <v>18</v>
      </c>
      <c r="F59" s="513">
        <v>6907</v>
      </c>
      <c r="G59" s="513">
        <v>3331</v>
      </c>
      <c r="H59" s="513">
        <v>0</v>
      </c>
      <c r="I59" s="513">
        <v>32363</v>
      </c>
      <c r="J59" s="513">
        <v>42801</v>
      </c>
      <c r="K59" s="513">
        <v>1250</v>
      </c>
      <c r="L59" s="513">
        <v>569</v>
      </c>
    </row>
    <row r="60" spans="1:13" x14ac:dyDescent="0.25">
      <c r="A60" s="319"/>
      <c r="B60" s="320">
        <v>83</v>
      </c>
      <c r="C60" s="513">
        <v>56</v>
      </c>
      <c r="D60" s="513">
        <v>0</v>
      </c>
      <c r="E60" s="513">
        <v>14</v>
      </c>
      <c r="F60" s="513">
        <v>3405.2060357675109</v>
      </c>
      <c r="G60" s="513">
        <v>1275</v>
      </c>
      <c r="H60" s="513">
        <v>0</v>
      </c>
      <c r="I60" s="513">
        <v>19797.221684053649</v>
      </c>
      <c r="J60" s="513">
        <v>24547</v>
      </c>
      <c r="K60" s="513">
        <v>1308.4120715350221</v>
      </c>
      <c r="L60" s="513">
        <v>280</v>
      </c>
    </row>
    <row r="61" spans="1:13" x14ac:dyDescent="0.25">
      <c r="A61" s="319"/>
      <c r="B61" s="320">
        <v>90</v>
      </c>
      <c r="C61" s="513">
        <v>1195</v>
      </c>
      <c r="D61" s="513">
        <v>0</v>
      </c>
      <c r="E61" s="513">
        <v>36</v>
      </c>
      <c r="F61" s="513">
        <v>7767</v>
      </c>
      <c r="G61" s="513">
        <v>2663</v>
      </c>
      <c r="H61" s="513">
        <v>0</v>
      </c>
      <c r="I61" s="513">
        <v>34497</v>
      </c>
      <c r="J61" s="513">
        <v>46158</v>
      </c>
      <c r="K61" s="513">
        <v>1502</v>
      </c>
      <c r="L61" s="513">
        <v>444</v>
      </c>
    </row>
    <row r="62" spans="1:13" x14ac:dyDescent="0.25">
      <c r="A62" s="319"/>
      <c r="B62" s="320">
        <v>106</v>
      </c>
      <c r="C62" s="513">
        <v>114</v>
      </c>
      <c r="D62" s="513">
        <v>0</v>
      </c>
      <c r="E62" s="513">
        <v>9</v>
      </c>
      <c r="F62" s="513">
        <v>4312</v>
      </c>
      <c r="G62" s="513">
        <v>1552</v>
      </c>
      <c r="H62" s="513">
        <v>0</v>
      </c>
      <c r="I62" s="513">
        <v>28321</v>
      </c>
      <c r="J62" s="513">
        <v>34308</v>
      </c>
      <c r="K62" s="513">
        <v>1259</v>
      </c>
      <c r="L62" s="513">
        <v>334</v>
      </c>
    </row>
    <row r="63" spans="1:13" x14ac:dyDescent="0.25">
      <c r="A63" s="319"/>
      <c r="B63" s="320">
        <v>122</v>
      </c>
      <c r="C63" s="513">
        <v>12</v>
      </c>
      <c r="D63" s="513">
        <v>0</v>
      </c>
      <c r="E63" s="513">
        <v>1</v>
      </c>
      <c r="F63" s="513">
        <v>608</v>
      </c>
      <c r="G63" s="513">
        <v>480</v>
      </c>
      <c r="H63" s="513">
        <v>1</v>
      </c>
      <c r="I63" s="513">
        <v>2918</v>
      </c>
      <c r="J63" s="513">
        <v>4020</v>
      </c>
      <c r="K63" s="513">
        <v>174</v>
      </c>
      <c r="L63" s="513">
        <v>35</v>
      </c>
    </row>
    <row r="64" spans="1:13" x14ac:dyDescent="0.25">
      <c r="A64" s="319"/>
      <c r="B64" s="320">
        <v>138</v>
      </c>
      <c r="C64" s="513">
        <v>24</v>
      </c>
      <c r="D64" s="513">
        <v>0</v>
      </c>
      <c r="E64" s="513">
        <v>10</v>
      </c>
      <c r="F64" s="513">
        <v>3502.8121504550941</v>
      </c>
      <c r="G64" s="513">
        <v>1979.3480644807541</v>
      </c>
      <c r="H64" s="513">
        <v>0</v>
      </c>
      <c r="I64" s="513">
        <v>19211.928171948679</v>
      </c>
      <c r="J64" s="513">
        <v>24728</v>
      </c>
      <c r="K64" s="513">
        <v>912</v>
      </c>
      <c r="L64" s="513">
        <v>548</v>
      </c>
    </row>
    <row r="65" spans="1:12" x14ac:dyDescent="0.25">
      <c r="A65" s="319"/>
      <c r="B65" s="320">
        <v>170</v>
      </c>
      <c r="C65" s="513">
        <v>47.2545659951045</v>
      </c>
      <c r="D65" s="513">
        <v>0</v>
      </c>
      <c r="E65" s="513">
        <v>13</v>
      </c>
      <c r="F65" s="513">
        <v>6131.1649406891356</v>
      </c>
      <c r="G65" s="513">
        <v>1695.3276219167769</v>
      </c>
      <c r="H65" s="513">
        <v>0</v>
      </c>
      <c r="I65" s="513">
        <v>37291.059310864242</v>
      </c>
      <c r="J65" s="513">
        <v>45178</v>
      </c>
      <c r="K65" s="513">
        <v>1526.80022594615</v>
      </c>
      <c r="L65" s="513">
        <v>362.8909809828657</v>
      </c>
    </row>
    <row r="66" spans="1:12" x14ac:dyDescent="0.25">
      <c r="A66" s="319"/>
      <c r="B66" s="320">
        <v>186</v>
      </c>
      <c r="C66" s="513">
        <v>80</v>
      </c>
      <c r="D66" s="513">
        <v>0</v>
      </c>
      <c r="E66" s="513">
        <v>7</v>
      </c>
      <c r="F66" s="513">
        <v>3053</v>
      </c>
      <c r="G66" s="513">
        <v>1086</v>
      </c>
      <c r="H66" s="513">
        <v>0</v>
      </c>
      <c r="I66" s="513">
        <v>11667</v>
      </c>
      <c r="J66" s="513">
        <v>15893</v>
      </c>
      <c r="K66" s="513">
        <v>1001</v>
      </c>
      <c r="L66" s="513">
        <v>134</v>
      </c>
    </row>
    <row r="67" spans="1:12" x14ac:dyDescent="0.25">
      <c r="A67" s="319"/>
      <c r="B67" s="320">
        <v>573</v>
      </c>
      <c r="C67" s="513">
        <v>0</v>
      </c>
      <c r="D67" s="513">
        <v>1</v>
      </c>
      <c r="E67" s="513">
        <v>0</v>
      </c>
      <c r="F67" s="513">
        <v>1</v>
      </c>
      <c r="G67" s="513">
        <v>0</v>
      </c>
      <c r="H67" s="513">
        <v>6</v>
      </c>
      <c r="I67" s="513">
        <v>1317</v>
      </c>
      <c r="J67" s="513">
        <v>1325</v>
      </c>
      <c r="K67" s="513">
        <v>2</v>
      </c>
      <c r="L67" s="513">
        <v>3</v>
      </c>
    </row>
    <row r="68" spans="1:12" x14ac:dyDescent="0.25">
      <c r="A68" s="319"/>
      <c r="B68" s="320">
        <v>575</v>
      </c>
      <c r="C68" s="513">
        <v>0</v>
      </c>
      <c r="D68" s="513">
        <v>8</v>
      </c>
      <c r="E68" s="513">
        <v>0</v>
      </c>
      <c r="F68" s="513">
        <v>2</v>
      </c>
      <c r="G68" s="513">
        <v>0</v>
      </c>
      <c r="H68" s="513">
        <v>10</v>
      </c>
      <c r="I68" s="513">
        <v>1706</v>
      </c>
      <c r="J68" s="513">
        <v>1726</v>
      </c>
      <c r="K68" s="513">
        <v>4</v>
      </c>
      <c r="L68" s="513">
        <v>0</v>
      </c>
    </row>
    <row r="69" spans="1:12" x14ac:dyDescent="0.25">
      <c r="A69" s="319"/>
      <c r="B69" s="320" t="s">
        <v>73</v>
      </c>
      <c r="C69" s="513">
        <v>2</v>
      </c>
      <c r="D69" s="513">
        <v>0</v>
      </c>
      <c r="E69" s="513">
        <v>0</v>
      </c>
      <c r="F69" s="513">
        <v>0</v>
      </c>
      <c r="G69" s="513">
        <v>0</v>
      </c>
      <c r="H69" s="513">
        <v>0</v>
      </c>
      <c r="I69" s="513">
        <v>258.54054054054052</v>
      </c>
      <c r="J69" s="513">
        <v>261</v>
      </c>
      <c r="K69" s="513">
        <v>0</v>
      </c>
      <c r="L69" s="513">
        <v>0</v>
      </c>
    </row>
    <row r="70" spans="1:12" x14ac:dyDescent="0.25">
      <c r="A70" s="319"/>
      <c r="B70" s="320" t="s">
        <v>30</v>
      </c>
      <c r="C70" s="513">
        <v>0</v>
      </c>
      <c r="D70" s="513">
        <v>0</v>
      </c>
      <c r="E70" s="513">
        <v>0</v>
      </c>
      <c r="F70" s="513">
        <v>0</v>
      </c>
      <c r="G70" s="513">
        <v>0</v>
      </c>
      <c r="H70" s="513">
        <v>0</v>
      </c>
      <c r="I70" s="513">
        <v>49881</v>
      </c>
      <c r="J70" s="513">
        <v>49881</v>
      </c>
      <c r="K70" s="513">
        <v>420</v>
      </c>
      <c r="L70" s="513">
        <v>3749</v>
      </c>
    </row>
    <row r="71" spans="1:12" x14ac:dyDescent="0.25">
      <c r="A71" s="199"/>
      <c r="B71" s="320" t="s">
        <v>122</v>
      </c>
      <c r="C71" s="513">
        <v>4938.2545659951047</v>
      </c>
      <c r="D71" s="513">
        <v>9</v>
      </c>
      <c r="E71" s="513">
        <v>359.42448692261871</v>
      </c>
      <c r="F71" s="513">
        <v>117328.18312691174</v>
      </c>
      <c r="G71" s="513">
        <v>42098.675686397532</v>
      </c>
      <c r="H71" s="513">
        <v>25</v>
      </c>
      <c r="I71" s="513">
        <v>754622.74970740709</v>
      </c>
      <c r="J71" s="513">
        <v>919382</v>
      </c>
      <c r="K71" s="513">
        <v>34007.212297481172</v>
      </c>
      <c r="L71" s="513">
        <v>12529.890980982866</v>
      </c>
    </row>
    <row r="72" spans="1:12" x14ac:dyDescent="0.25">
      <c r="A72" s="319"/>
      <c r="B72" s="320"/>
      <c r="C72" s="513"/>
      <c r="D72" s="513"/>
      <c r="E72" s="513"/>
      <c r="F72" s="513"/>
      <c r="G72" s="513"/>
      <c r="H72" s="513"/>
      <c r="I72" s="513"/>
      <c r="J72" s="513"/>
      <c r="K72" s="513"/>
      <c r="L72" s="513"/>
    </row>
    <row r="73" spans="1:12" x14ac:dyDescent="0.25">
      <c r="A73" s="319" t="s">
        <v>27</v>
      </c>
      <c r="B73" s="320">
        <v>17</v>
      </c>
      <c r="C73" s="513">
        <v>17</v>
      </c>
      <c r="D73" s="513">
        <v>0</v>
      </c>
      <c r="E73" s="513">
        <v>4</v>
      </c>
      <c r="F73" s="513">
        <v>1795.2136310339699</v>
      </c>
      <c r="G73" s="513">
        <v>483.0610374382772</v>
      </c>
      <c r="H73" s="513">
        <v>0</v>
      </c>
      <c r="I73" s="513">
        <v>10268.518818225355</v>
      </c>
      <c r="J73" s="513">
        <v>12568</v>
      </c>
      <c r="K73" s="513">
        <v>650.03051871913863</v>
      </c>
      <c r="L73" s="513">
        <v>108.0152593595693</v>
      </c>
    </row>
    <row r="74" spans="1:12" x14ac:dyDescent="0.25">
      <c r="A74" s="320"/>
      <c r="B74" s="320">
        <v>562</v>
      </c>
      <c r="C74" s="513">
        <v>0</v>
      </c>
      <c r="D74" s="513">
        <v>0</v>
      </c>
      <c r="E74" s="513">
        <v>0</v>
      </c>
      <c r="F74" s="513">
        <v>2</v>
      </c>
      <c r="G74" s="513">
        <v>0</v>
      </c>
      <c r="H74" s="513">
        <v>0</v>
      </c>
      <c r="I74" s="513">
        <v>1797</v>
      </c>
      <c r="J74" s="513">
        <v>1799</v>
      </c>
      <c r="K74" s="513">
        <v>1</v>
      </c>
      <c r="L74" s="513">
        <v>0</v>
      </c>
    </row>
    <row r="75" spans="1:12" x14ac:dyDescent="0.25">
      <c r="A75" s="320"/>
      <c r="B75" s="326" t="s">
        <v>259</v>
      </c>
      <c r="C75" s="513">
        <v>0</v>
      </c>
      <c r="D75" s="513">
        <v>0</v>
      </c>
      <c r="E75" s="513">
        <v>0</v>
      </c>
      <c r="F75" s="513">
        <v>0</v>
      </c>
      <c r="G75" s="513">
        <v>0</v>
      </c>
      <c r="H75" s="513">
        <v>0</v>
      </c>
      <c r="I75" s="513">
        <v>0</v>
      </c>
      <c r="J75" s="513">
        <v>16970</v>
      </c>
      <c r="K75" s="513">
        <v>315</v>
      </c>
      <c r="L75" s="513">
        <v>241</v>
      </c>
    </row>
    <row r="76" spans="1:12" x14ac:dyDescent="0.25">
      <c r="A76" s="319"/>
      <c r="B76" s="320" t="s">
        <v>122</v>
      </c>
      <c r="C76" s="514">
        <v>17</v>
      </c>
      <c r="D76" s="514">
        <v>0</v>
      </c>
      <c r="E76" s="514">
        <v>4</v>
      </c>
      <c r="F76" s="514">
        <v>1797.2136310339699</v>
      </c>
      <c r="G76" s="514">
        <v>483.0610374382772</v>
      </c>
      <c r="H76" s="514">
        <v>0</v>
      </c>
      <c r="I76" s="514">
        <v>12065.518818225355</v>
      </c>
      <c r="J76" s="514">
        <v>31337</v>
      </c>
      <c r="K76" s="514">
        <v>966.03051871913863</v>
      </c>
      <c r="L76" s="514">
        <v>349.01525935956931</v>
      </c>
    </row>
    <row r="77" spans="1:12" x14ac:dyDescent="0.25">
      <c r="A77" s="319"/>
      <c r="B77" s="320"/>
      <c r="C77" s="513"/>
      <c r="D77" s="513"/>
      <c r="E77" s="513"/>
      <c r="F77" s="513"/>
      <c r="G77" s="513"/>
      <c r="H77" s="513"/>
      <c r="I77" s="513"/>
      <c r="J77" s="513"/>
      <c r="K77" s="513"/>
      <c r="L77" s="513"/>
    </row>
    <row r="78" spans="1:12" x14ac:dyDescent="0.25">
      <c r="A78" s="319" t="s">
        <v>21</v>
      </c>
      <c r="B78" s="320">
        <v>56</v>
      </c>
      <c r="C78" s="513">
        <v>2</v>
      </c>
      <c r="D78" s="513">
        <v>0</v>
      </c>
      <c r="E78" s="513">
        <v>0</v>
      </c>
      <c r="F78" s="513">
        <v>507</v>
      </c>
      <c r="G78" s="513">
        <v>14</v>
      </c>
      <c r="H78" s="513">
        <v>0</v>
      </c>
      <c r="I78" s="513">
        <v>12896.319050492861</v>
      </c>
      <c r="J78" s="513">
        <v>13419</v>
      </c>
      <c r="K78" s="513">
        <v>469</v>
      </c>
      <c r="L78" s="513">
        <v>203</v>
      </c>
    </row>
    <row r="79" spans="1:12" x14ac:dyDescent="0.25">
      <c r="A79" s="319"/>
      <c r="B79" s="320"/>
      <c r="C79" s="513"/>
      <c r="D79" s="513"/>
      <c r="E79" s="513"/>
      <c r="F79" s="513"/>
      <c r="G79" s="513"/>
      <c r="H79" s="513"/>
      <c r="I79" s="513"/>
      <c r="J79" s="513"/>
      <c r="K79" s="513"/>
      <c r="L79" s="513"/>
    </row>
    <row r="80" spans="1:12" x14ac:dyDescent="0.25">
      <c r="A80" s="319" t="s">
        <v>19</v>
      </c>
      <c r="B80" s="320">
        <v>30</v>
      </c>
      <c r="C80" s="513">
        <v>18</v>
      </c>
      <c r="D80" s="513">
        <v>0</v>
      </c>
      <c r="E80" s="513">
        <v>6</v>
      </c>
      <c r="F80" s="513">
        <v>244</v>
      </c>
      <c r="G80" s="513">
        <v>44</v>
      </c>
      <c r="H80" s="513">
        <v>1</v>
      </c>
      <c r="I80" s="513">
        <v>127825.4837910248</v>
      </c>
      <c r="J80" s="513">
        <v>128138</v>
      </c>
      <c r="K80" s="513">
        <v>8094.1759767805306</v>
      </c>
      <c r="L80" s="513">
        <v>1424.587988390266</v>
      </c>
    </row>
    <row r="81" spans="1:13" s="498" customFormat="1" x14ac:dyDescent="0.25">
      <c r="A81" s="319"/>
      <c r="B81" s="320">
        <v>40</v>
      </c>
      <c r="C81" s="513">
        <v>15</v>
      </c>
      <c r="D81" s="513">
        <v>0</v>
      </c>
      <c r="E81" s="513">
        <v>8</v>
      </c>
      <c r="F81" s="513">
        <v>2086</v>
      </c>
      <c r="G81" s="513">
        <v>146</v>
      </c>
      <c r="H81" s="513">
        <v>2</v>
      </c>
      <c r="I81" s="513">
        <v>295291</v>
      </c>
      <c r="J81" s="513">
        <v>297548</v>
      </c>
      <c r="K81" s="513">
        <v>19423</v>
      </c>
      <c r="L81" s="513">
        <v>3320</v>
      </c>
      <c r="M81" s="494"/>
    </row>
    <row r="82" spans="1:13" x14ac:dyDescent="0.25">
      <c r="A82" s="319"/>
      <c r="B82" s="320">
        <v>45</v>
      </c>
      <c r="C82" s="513">
        <v>13</v>
      </c>
      <c r="D82" s="513">
        <v>0</v>
      </c>
      <c r="E82" s="513">
        <v>2</v>
      </c>
      <c r="F82" s="513">
        <v>1207</v>
      </c>
      <c r="G82" s="513">
        <v>111</v>
      </c>
      <c r="H82" s="513">
        <v>1</v>
      </c>
      <c r="I82" s="513">
        <v>118845</v>
      </c>
      <c r="J82" s="513">
        <v>120179</v>
      </c>
      <c r="K82" s="513">
        <v>6034</v>
      </c>
      <c r="L82" s="513">
        <v>890</v>
      </c>
    </row>
    <row r="83" spans="1:13" x14ac:dyDescent="0.25">
      <c r="A83" s="319"/>
      <c r="B83" s="320">
        <v>61</v>
      </c>
      <c r="C83" s="513">
        <v>13</v>
      </c>
      <c r="D83" s="513">
        <v>0</v>
      </c>
      <c r="E83" s="513">
        <v>3</v>
      </c>
      <c r="F83" s="513">
        <v>701</v>
      </c>
      <c r="G83" s="513">
        <v>85</v>
      </c>
      <c r="H83" s="513">
        <v>1</v>
      </c>
      <c r="I83" s="513">
        <v>188859.0240763342</v>
      </c>
      <c r="J83" s="513">
        <v>189662</v>
      </c>
      <c r="K83" s="513">
        <v>10625.230555863749</v>
      </c>
      <c r="L83" s="513">
        <v>1620</v>
      </c>
    </row>
    <row r="84" spans="1:13" x14ac:dyDescent="0.25">
      <c r="A84" s="319"/>
      <c r="B84" s="320">
        <v>77</v>
      </c>
      <c r="C84" s="513">
        <v>1</v>
      </c>
      <c r="D84" s="513">
        <v>0</v>
      </c>
      <c r="E84" s="513">
        <v>0</v>
      </c>
      <c r="F84" s="513">
        <v>51</v>
      </c>
      <c r="G84" s="513">
        <v>7</v>
      </c>
      <c r="H84" s="513">
        <v>0</v>
      </c>
      <c r="I84" s="513">
        <v>7208.4159835034952</v>
      </c>
      <c r="J84" s="513">
        <v>7267</v>
      </c>
      <c r="K84" s="513">
        <v>347.09244077855453</v>
      </c>
      <c r="L84" s="513">
        <v>48</v>
      </c>
    </row>
    <row r="85" spans="1:13" x14ac:dyDescent="0.25">
      <c r="A85" s="319"/>
      <c r="B85" s="320">
        <v>96</v>
      </c>
      <c r="C85" s="513">
        <v>8</v>
      </c>
      <c r="D85" s="513">
        <v>0</v>
      </c>
      <c r="E85" s="513">
        <v>5</v>
      </c>
      <c r="F85" s="513">
        <v>40</v>
      </c>
      <c r="G85" s="513">
        <v>34</v>
      </c>
      <c r="H85" s="513">
        <v>0</v>
      </c>
      <c r="I85" s="513">
        <v>156034</v>
      </c>
      <c r="J85" s="513">
        <v>156121</v>
      </c>
      <c r="K85" s="513">
        <v>6463</v>
      </c>
      <c r="L85" s="513">
        <v>1466</v>
      </c>
    </row>
    <row r="86" spans="1:13" x14ac:dyDescent="0.25">
      <c r="A86" s="319"/>
      <c r="B86" s="320">
        <v>104</v>
      </c>
      <c r="C86" s="513">
        <v>6</v>
      </c>
      <c r="D86" s="513">
        <v>0</v>
      </c>
      <c r="E86" s="513">
        <v>3</v>
      </c>
      <c r="F86" s="513">
        <v>41</v>
      </c>
      <c r="G86" s="513">
        <v>23</v>
      </c>
      <c r="H86" s="513">
        <v>1</v>
      </c>
      <c r="I86" s="513">
        <v>84102</v>
      </c>
      <c r="J86" s="513">
        <v>84176</v>
      </c>
      <c r="K86" s="513">
        <v>3520</v>
      </c>
      <c r="L86" s="513">
        <v>813</v>
      </c>
    </row>
    <row r="87" spans="1:13" x14ac:dyDescent="0.25">
      <c r="A87" s="319"/>
      <c r="B87" s="320">
        <v>108</v>
      </c>
      <c r="C87" s="513">
        <v>3</v>
      </c>
      <c r="D87" s="513">
        <v>0</v>
      </c>
      <c r="E87" s="513">
        <v>2</v>
      </c>
      <c r="F87" s="513">
        <v>100</v>
      </c>
      <c r="G87" s="513">
        <v>1</v>
      </c>
      <c r="H87" s="513">
        <v>0</v>
      </c>
      <c r="I87" s="513">
        <v>8281.5320832940724</v>
      </c>
      <c r="J87" s="513">
        <v>8388</v>
      </c>
      <c r="K87" s="513">
        <v>452.15320832940733</v>
      </c>
      <c r="L87" s="513">
        <v>67</v>
      </c>
    </row>
    <row r="88" spans="1:13" x14ac:dyDescent="0.25">
      <c r="A88" s="319"/>
      <c r="B88" s="320">
        <v>112</v>
      </c>
      <c r="C88" s="513">
        <v>12</v>
      </c>
      <c r="D88" s="513">
        <v>0</v>
      </c>
      <c r="E88" s="513">
        <v>5</v>
      </c>
      <c r="F88" s="513">
        <v>498</v>
      </c>
      <c r="G88" s="513">
        <v>71</v>
      </c>
      <c r="H88" s="513">
        <v>0</v>
      </c>
      <c r="I88" s="513">
        <v>242053</v>
      </c>
      <c r="J88" s="513">
        <v>242639</v>
      </c>
      <c r="K88" s="513">
        <v>11385</v>
      </c>
      <c r="L88" s="513">
        <v>2363</v>
      </c>
    </row>
    <row r="89" spans="1:13" x14ac:dyDescent="0.25">
      <c r="A89" s="319"/>
      <c r="B89" s="320">
        <v>120</v>
      </c>
      <c r="C89" s="513">
        <v>2</v>
      </c>
      <c r="D89" s="513">
        <v>0</v>
      </c>
      <c r="E89" s="513">
        <v>1</v>
      </c>
      <c r="F89" s="513">
        <v>9</v>
      </c>
      <c r="G89" s="513">
        <v>1</v>
      </c>
      <c r="H89" s="513">
        <v>0</v>
      </c>
      <c r="I89" s="513">
        <v>36147</v>
      </c>
      <c r="J89" s="513">
        <v>36160</v>
      </c>
      <c r="K89" s="513">
        <v>1251</v>
      </c>
      <c r="L89" s="513">
        <v>1158</v>
      </c>
    </row>
    <row r="90" spans="1:13" x14ac:dyDescent="0.25">
      <c r="A90" s="319"/>
      <c r="B90" s="320">
        <v>128</v>
      </c>
      <c r="C90" s="513">
        <v>4</v>
      </c>
      <c r="D90" s="513">
        <v>0</v>
      </c>
      <c r="E90" s="513">
        <v>5</v>
      </c>
      <c r="F90" s="513">
        <v>41</v>
      </c>
      <c r="G90" s="513">
        <v>8</v>
      </c>
      <c r="H90" s="513">
        <v>0</v>
      </c>
      <c r="I90" s="513">
        <v>43575</v>
      </c>
      <c r="J90" s="513">
        <v>43633</v>
      </c>
      <c r="K90" s="513">
        <v>2212</v>
      </c>
      <c r="L90" s="513">
        <v>1156</v>
      </c>
    </row>
    <row r="91" spans="1:13" x14ac:dyDescent="0.25">
      <c r="A91" s="319"/>
      <c r="B91" s="320">
        <v>136</v>
      </c>
      <c r="C91" s="513">
        <v>5</v>
      </c>
      <c r="D91" s="513">
        <v>0</v>
      </c>
      <c r="E91" s="513">
        <v>3</v>
      </c>
      <c r="F91" s="513">
        <v>4849</v>
      </c>
      <c r="G91" s="513">
        <v>308</v>
      </c>
      <c r="H91" s="513">
        <v>1</v>
      </c>
      <c r="I91" s="513">
        <v>76974</v>
      </c>
      <c r="J91" s="513">
        <v>82140</v>
      </c>
      <c r="K91" s="513">
        <v>4453</v>
      </c>
      <c r="L91" s="513">
        <v>648</v>
      </c>
    </row>
    <row r="92" spans="1:13" s="494" customFormat="1" x14ac:dyDescent="0.25">
      <c r="A92" s="319"/>
      <c r="B92" s="320">
        <v>156</v>
      </c>
      <c r="C92" s="513">
        <v>0</v>
      </c>
      <c r="D92" s="513">
        <v>0</v>
      </c>
      <c r="E92" s="513">
        <v>0</v>
      </c>
      <c r="F92" s="513">
        <v>32</v>
      </c>
      <c r="G92" s="513">
        <v>1</v>
      </c>
      <c r="H92" s="513">
        <v>0</v>
      </c>
      <c r="I92" s="513">
        <v>3731</v>
      </c>
      <c r="J92" s="513">
        <v>3764</v>
      </c>
      <c r="K92" s="513">
        <v>443</v>
      </c>
      <c r="L92" s="513">
        <v>18</v>
      </c>
    </row>
    <row r="93" spans="1:13" x14ac:dyDescent="0.25">
      <c r="A93" s="319"/>
      <c r="B93" s="320">
        <v>184</v>
      </c>
      <c r="C93" s="513">
        <v>3</v>
      </c>
      <c r="D93" s="513">
        <v>0</v>
      </c>
      <c r="E93" s="513">
        <v>4</v>
      </c>
      <c r="F93" s="513">
        <v>37</v>
      </c>
      <c r="G93" s="513">
        <v>15</v>
      </c>
      <c r="H93" s="513">
        <v>0</v>
      </c>
      <c r="I93" s="513">
        <v>65704</v>
      </c>
      <c r="J93" s="513">
        <v>65763</v>
      </c>
      <c r="K93" s="513">
        <v>5564</v>
      </c>
      <c r="L93" s="513">
        <v>501</v>
      </c>
    </row>
    <row r="94" spans="1:13" x14ac:dyDescent="0.25">
      <c r="A94" s="319"/>
      <c r="B94" s="320">
        <v>531</v>
      </c>
      <c r="C94" s="513">
        <v>0</v>
      </c>
      <c r="D94" s="513">
        <v>6</v>
      </c>
      <c r="E94" s="513">
        <v>0</v>
      </c>
      <c r="F94" s="513">
        <v>21</v>
      </c>
      <c r="G94" s="513">
        <v>1</v>
      </c>
      <c r="H94" s="513">
        <v>578</v>
      </c>
      <c r="I94" s="513">
        <v>280.17730496453902</v>
      </c>
      <c r="J94" s="513">
        <v>886</v>
      </c>
      <c r="K94" s="513">
        <v>74.177304964539019</v>
      </c>
      <c r="L94" s="513">
        <v>1</v>
      </c>
    </row>
    <row r="95" spans="1:13" x14ac:dyDescent="0.25">
      <c r="A95" s="319"/>
      <c r="B95" s="320">
        <v>533</v>
      </c>
      <c r="C95" s="513">
        <v>0</v>
      </c>
      <c r="D95" s="513">
        <v>6</v>
      </c>
      <c r="E95" s="513">
        <v>0</v>
      </c>
      <c r="F95" s="513">
        <v>229</v>
      </c>
      <c r="G95" s="513">
        <v>0</v>
      </c>
      <c r="H95" s="513">
        <v>0</v>
      </c>
      <c r="I95" s="513">
        <v>3409</v>
      </c>
      <c r="J95" s="513">
        <v>3644</v>
      </c>
      <c r="K95" s="513">
        <v>124</v>
      </c>
      <c r="L95" s="513">
        <v>26</v>
      </c>
    </row>
    <row r="96" spans="1:13" x14ac:dyDescent="0.25">
      <c r="A96" s="319"/>
      <c r="B96" s="320">
        <v>535</v>
      </c>
      <c r="C96" s="513">
        <v>0</v>
      </c>
      <c r="D96" s="513">
        <v>1</v>
      </c>
      <c r="E96" s="513">
        <v>0</v>
      </c>
      <c r="F96" s="513">
        <v>25</v>
      </c>
      <c r="G96" s="513">
        <v>0</v>
      </c>
      <c r="H96" s="513">
        <v>9</v>
      </c>
      <c r="I96" s="513">
        <v>2110</v>
      </c>
      <c r="J96" s="513">
        <v>2145</v>
      </c>
      <c r="K96" s="513">
        <v>44</v>
      </c>
      <c r="L96" s="513">
        <v>3</v>
      </c>
    </row>
    <row r="97" spans="1:12" x14ac:dyDescent="0.25">
      <c r="A97" s="319"/>
      <c r="B97" s="320">
        <v>541</v>
      </c>
      <c r="C97" s="513">
        <v>0</v>
      </c>
      <c r="D97" s="513">
        <v>7</v>
      </c>
      <c r="E97" s="513">
        <v>0</v>
      </c>
      <c r="F97" s="513">
        <v>35</v>
      </c>
      <c r="G97" s="513">
        <v>15</v>
      </c>
      <c r="H97" s="513">
        <v>504.46306818181819</v>
      </c>
      <c r="I97" s="513">
        <v>401.46306818181819</v>
      </c>
      <c r="J97" s="513">
        <v>962</v>
      </c>
      <c r="K97" s="513">
        <v>17</v>
      </c>
      <c r="L97" s="513">
        <v>5</v>
      </c>
    </row>
    <row r="98" spans="1:12" x14ac:dyDescent="0.25">
      <c r="A98" s="319"/>
      <c r="B98" s="320" t="s">
        <v>229</v>
      </c>
      <c r="C98" s="513">
        <v>0</v>
      </c>
      <c r="D98" s="513">
        <v>0</v>
      </c>
      <c r="E98" s="513">
        <v>0</v>
      </c>
      <c r="F98" s="513">
        <v>0</v>
      </c>
      <c r="G98" s="513">
        <v>0</v>
      </c>
      <c r="H98" s="513">
        <v>0</v>
      </c>
      <c r="I98" s="513">
        <v>49980</v>
      </c>
      <c r="J98" s="513">
        <v>49980</v>
      </c>
      <c r="K98" s="513">
        <v>1500</v>
      </c>
      <c r="L98" s="513">
        <v>1262</v>
      </c>
    </row>
    <row r="99" spans="1:12" x14ac:dyDescent="0.25">
      <c r="A99" s="319"/>
      <c r="B99" s="320" t="s">
        <v>98</v>
      </c>
      <c r="C99" s="513">
        <v>28285</v>
      </c>
      <c r="D99" s="513">
        <v>0</v>
      </c>
      <c r="E99" s="513">
        <v>57739</v>
      </c>
      <c r="F99" s="513">
        <v>221477</v>
      </c>
      <c r="G99" s="513">
        <v>376930</v>
      </c>
      <c r="H99" s="513">
        <v>12416</v>
      </c>
      <c r="I99" s="513">
        <v>156280</v>
      </c>
      <c r="J99" s="513">
        <v>853127</v>
      </c>
      <c r="K99" s="513">
        <v>0</v>
      </c>
      <c r="L99" s="513">
        <v>0</v>
      </c>
    </row>
    <row r="100" spans="1:12" x14ac:dyDescent="0.25">
      <c r="A100" s="199"/>
      <c r="B100" s="320" t="s">
        <v>122</v>
      </c>
      <c r="C100" s="513">
        <v>28388</v>
      </c>
      <c r="D100" s="513">
        <v>20</v>
      </c>
      <c r="E100" s="513">
        <v>57786</v>
      </c>
      <c r="F100" s="513">
        <v>231723</v>
      </c>
      <c r="G100" s="513">
        <v>377801</v>
      </c>
      <c r="H100" s="513">
        <v>13514.463068181818</v>
      </c>
      <c r="I100" s="513">
        <v>1667091.0963073031</v>
      </c>
      <c r="J100" s="513">
        <v>2376322</v>
      </c>
      <c r="K100" s="513">
        <v>82025.829486716786</v>
      </c>
      <c r="L100" s="513">
        <v>16789.587988390267</v>
      </c>
    </row>
    <row r="101" spans="1:12" x14ac:dyDescent="0.25">
      <c r="A101" s="319"/>
      <c r="B101" s="320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</row>
    <row r="102" spans="1:12" x14ac:dyDescent="0.25">
      <c r="A102" s="319" t="s">
        <v>20</v>
      </c>
      <c r="B102" s="320">
        <v>44</v>
      </c>
      <c r="C102" s="513">
        <v>4</v>
      </c>
      <c r="D102" s="513">
        <v>0</v>
      </c>
      <c r="E102" s="513">
        <v>2</v>
      </c>
      <c r="F102" s="513">
        <v>724</v>
      </c>
      <c r="G102" s="513">
        <v>295</v>
      </c>
      <c r="H102" s="513">
        <v>0</v>
      </c>
      <c r="I102" s="513">
        <v>2470</v>
      </c>
      <c r="J102" s="513">
        <v>3495</v>
      </c>
      <c r="K102" s="513">
        <v>230</v>
      </c>
      <c r="L102" s="513">
        <v>27</v>
      </c>
    </row>
    <row r="103" spans="1:12" x14ac:dyDescent="0.25">
      <c r="A103" s="319"/>
      <c r="B103" s="320">
        <v>72</v>
      </c>
      <c r="C103" s="513">
        <v>0</v>
      </c>
      <c r="D103" s="513">
        <v>0</v>
      </c>
      <c r="E103" s="513">
        <v>0</v>
      </c>
      <c r="F103" s="513">
        <v>10</v>
      </c>
      <c r="G103" s="513">
        <v>5</v>
      </c>
      <c r="H103" s="513">
        <v>0</v>
      </c>
      <c r="I103" s="513">
        <v>1433.2256355006839</v>
      </c>
      <c r="J103" s="513">
        <v>1448</v>
      </c>
      <c r="K103" s="513">
        <v>64.00358151588388</v>
      </c>
      <c r="L103" s="513">
        <v>2.0035815158838775</v>
      </c>
    </row>
    <row r="104" spans="1:12" x14ac:dyDescent="0.25">
      <c r="A104" s="319"/>
      <c r="B104" s="320">
        <v>80</v>
      </c>
      <c r="C104" s="513">
        <v>17</v>
      </c>
      <c r="D104" s="513">
        <v>0</v>
      </c>
      <c r="E104" s="513">
        <v>0</v>
      </c>
      <c r="F104" s="513">
        <v>443</v>
      </c>
      <c r="G104" s="513">
        <v>207</v>
      </c>
      <c r="H104" s="513">
        <v>0</v>
      </c>
      <c r="I104" s="513">
        <v>1814</v>
      </c>
      <c r="J104" s="513">
        <v>2481</v>
      </c>
      <c r="K104" s="513">
        <v>82</v>
      </c>
      <c r="L104" s="513">
        <v>8</v>
      </c>
    </row>
    <row r="105" spans="1:12" x14ac:dyDescent="0.25">
      <c r="A105" s="319"/>
      <c r="B105" s="320" t="s">
        <v>122</v>
      </c>
      <c r="C105" s="514">
        <v>21</v>
      </c>
      <c r="D105" s="514">
        <v>0</v>
      </c>
      <c r="E105" s="514">
        <v>2</v>
      </c>
      <c r="F105" s="514">
        <v>1177</v>
      </c>
      <c r="G105" s="514">
        <v>507</v>
      </c>
      <c r="H105" s="514">
        <v>0</v>
      </c>
      <c r="I105" s="514">
        <v>5717.2256355006839</v>
      </c>
      <c r="J105" s="514">
        <v>7424</v>
      </c>
      <c r="K105" s="514">
        <v>376.00358151588387</v>
      </c>
      <c r="L105" s="514">
        <v>37.00358151588388</v>
      </c>
    </row>
    <row r="106" spans="1:12" x14ac:dyDescent="0.25">
      <c r="A106" s="39"/>
      <c r="B106" s="320"/>
      <c r="C106" s="513"/>
      <c r="D106" s="513"/>
      <c r="E106" s="513"/>
      <c r="F106" s="513"/>
      <c r="G106" s="513"/>
      <c r="H106" s="513"/>
      <c r="I106" s="513"/>
      <c r="J106" s="513"/>
      <c r="K106" s="513"/>
      <c r="L106" s="513"/>
    </row>
    <row r="107" spans="1:12" x14ac:dyDescent="0.25">
      <c r="A107" s="319" t="s">
        <v>23</v>
      </c>
      <c r="B107" s="320">
        <v>67</v>
      </c>
      <c r="C107" s="513">
        <v>104</v>
      </c>
      <c r="D107" s="513">
        <v>0</v>
      </c>
      <c r="E107" s="513">
        <v>7.0713164022310098</v>
      </c>
      <c r="F107" s="513">
        <v>1717</v>
      </c>
      <c r="G107" s="513">
        <v>515</v>
      </c>
      <c r="H107" s="513">
        <v>0</v>
      </c>
      <c r="I107" s="513">
        <v>10124</v>
      </c>
      <c r="J107" s="513">
        <v>12468</v>
      </c>
      <c r="K107" s="513">
        <v>495</v>
      </c>
      <c r="L107" s="513">
        <v>87</v>
      </c>
    </row>
    <row r="108" spans="1:12" x14ac:dyDescent="0.25">
      <c r="A108" s="319"/>
      <c r="B108" s="320">
        <v>83</v>
      </c>
      <c r="C108" s="513">
        <v>63</v>
      </c>
      <c r="D108" s="513">
        <v>0</v>
      </c>
      <c r="E108" s="513">
        <v>10</v>
      </c>
      <c r="F108" s="513">
        <v>4060.2519560357678</v>
      </c>
      <c r="G108" s="513">
        <v>1496</v>
      </c>
      <c r="H108" s="513">
        <v>0</v>
      </c>
      <c r="I108" s="513">
        <v>21804.951471684049</v>
      </c>
      <c r="J108" s="513">
        <v>27434</v>
      </c>
      <c r="K108" s="513">
        <v>1611.5039120715351</v>
      </c>
      <c r="L108" s="513">
        <v>229</v>
      </c>
    </row>
    <row r="109" spans="1:12" x14ac:dyDescent="0.25">
      <c r="A109" s="39"/>
      <c r="B109" s="320">
        <v>106</v>
      </c>
      <c r="C109" s="513">
        <v>175</v>
      </c>
      <c r="D109" s="513">
        <v>0</v>
      </c>
      <c r="E109" s="513">
        <v>17</v>
      </c>
      <c r="F109" s="513">
        <v>6312</v>
      </c>
      <c r="G109" s="513">
        <v>2260</v>
      </c>
      <c r="H109" s="513">
        <v>1</v>
      </c>
      <c r="I109" s="513">
        <v>39466</v>
      </c>
      <c r="J109" s="513">
        <v>48231</v>
      </c>
      <c r="K109" s="513">
        <v>2266</v>
      </c>
      <c r="L109" s="513">
        <v>405</v>
      </c>
    </row>
    <row r="110" spans="1:12" x14ac:dyDescent="0.25">
      <c r="A110" s="319"/>
      <c r="B110" s="320">
        <v>138</v>
      </c>
      <c r="C110" s="513">
        <v>22</v>
      </c>
      <c r="D110" s="513">
        <v>0</v>
      </c>
      <c r="E110" s="513">
        <v>8</v>
      </c>
      <c r="F110" s="513">
        <v>2230.5703476258359</v>
      </c>
      <c r="G110" s="513">
        <v>1216.2444346967868</v>
      </c>
      <c r="H110" s="513">
        <v>0</v>
      </c>
      <c r="I110" s="513">
        <v>12256.6518258581</v>
      </c>
      <c r="J110" s="513">
        <v>15733</v>
      </c>
      <c r="K110" s="513">
        <v>1024</v>
      </c>
      <c r="L110" s="513">
        <v>363</v>
      </c>
    </row>
    <row r="111" spans="1:12" x14ac:dyDescent="0.25">
      <c r="A111" s="319"/>
      <c r="B111" s="320" t="s">
        <v>73</v>
      </c>
      <c r="C111" s="513">
        <v>5</v>
      </c>
      <c r="D111" s="513">
        <v>0</v>
      </c>
      <c r="E111" s="513">
        <v>1</v>
      </c>
      <c r="F111" s="513">
        <v>0</v>
      </c>
      <c r="G111" s="513">
        <v>0</v>
      </c>
      <c r="H111" s="513">
        <v>0</v>
      </c>
      <c r="I111" s="513">
        <v>467.60810810810813</v>
      </c>
      <c r="J111" s="513">
        <v>474</v>
      </c>
      <c r="K111" s="513">
        <v>3</v>
      </c>
      <c r="L111" s="513">
        <v>1</v>
      </c>
    </row>
    <row r="112" spans="1:12" x14ac:dyDescent="0.25">
      <c r="A112" s="319"/>
      <c r="B112" s="320" t="s">
        <v>122</v>
      </c>
      <c r="C112" s="513">
        <v>369</v>
      </c>
      <c r="D112" s="513">
        <v>0</v>
      </c>
      <c r="E112" s="513">
        <v>43.071316402231005</v>
      </c>
      <c r="F112" s="513">
        <v>14319.822303661604</v>
      </c>
      <c r="G112" s="513">
        <v>5487.2444346967868</v>
      </c>
      <c r="H112" s="513">
        <v>1</v>
      </c>
      <c r="I112" s="513">
        <v>84119.211405650261</v>
      </c>
      <c r="J112" s="513">
        <v>104340</v>
      </c>
      <c r="K112" s="513">
        <v>5399.5039120715355</v>
      </c>
      <c r="L112" s="513">
        <v>1085</v>
      </c>
    </row>
    <row r="113" spans="1:12" x14ac:dyDescent="0.25">
      <c r="A113" s="319"/>
      <c r="B113" s="320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</row>
    <row r="114" spans="1:12" x14ac:dyDescent="0.25">
      <c r="A114" s="39"/>
      <c r="B114" s="320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</row>
    <row r="115" spans="1:12" x14ac:dyDescent="0.25">
      <c r="A115" s="319" t="s">
        <v>14</v>
      </c>
      <c r="B115" s="320">
        <v>0</v>
      </c>
      <c r="C115" s="513">
        <v>283</v>
      </c>
      <c r="D115" s="513">
        <v>0</v>
      </c>
      <c r="E115" s="513">
        <v>60</v>
      </c>
      <c r="F115" s="513">
        <v>35868</v>
      </c>
      <c r="G115" s="513">
        <v>15516</v>
      </c>
      <c r="H115" s="513">
        <v>2</v>
      </c>
      <c r="I115" s="513">
        <v>210931</v>
      </c>
      <c r="J115" s="513">
        <v>262660</v>
      </c>
      <c r="K115" s="513">
        <v>10992</v>
      </c>
      <c r="L115" s="513">
        <v>3571</v>
      </c>
    </row>
    <row r="116" spans="1:12" x14ac:dyDescent="0.25">
      <c r="A116" s="319"/>
      <c r="B116" s="320" t="s">
        <v>284</v>
      </c>
      <c r="C116" s="513">
        <v>62</v>
      </c>
      <c r="D116" s="513">
        <v>0</v>
      </c>
      <c r="E116" s="513">
        <v>20</v>
      </c>
      <c r="F116" s="513">
        <v>13167</v>
      </c>
      <c r="G116" s="513">
        <v>3828</v>
      </c>
      <c r="H116" s="513">
        <v>1</v>
      </c>
      <c r="I116" s="513">
        <v>100998</v>
      </c>
      <c r="J116" s="513">
        <v>118076</v>
      </c>
      <c r="K116" s="513">
        <v>4544</v>
      </c>
      <c r="L116" s="513">
        <v>1694</v>
      </c>
    </row>
    <row r="117" spans="1:12" x14ac:dyDescent="0.25">
      <c r="A117" s="319"/>
      <c r="B117" s="320">
        <v>1</v>
      </c>
      <c r="C117" s="513">
        <v>26</v>
      </c>
      <c r="D117" s="513">
        <v>0</v>
      </c>
      <c r="E117" s="513">
        <v>8</v>
      </c>
      <c r="F117" s="513">
        <v>7963</v>
      </c>
      <c r="G117" s="513">
        <v>3100</v>
      </c>
      <c r="H117" s="513">
        <v>2</v>
      </c>
      <c r="I117" s="513">
        <v>43087</v>
      </c>
      <c r="J117" s="513">
        <v>54185</v>
      </c>
      <c r="K117" s="513">
        <v>2349</v>
      </c>
      <c r="L117" s="513">
        <v>517</v>
      </c>
    </row>
    <row r="118" spans="1:12" x14ac:dyDescent="0.25">
      <c r="A118" s="319"/>
      <c r="B118" s="320">
        <v>3</v>
      </c>
      <c r="C118" s="513">
        <v>468</v>
      </c>
      <c r="D118" s="513">
        <v>0</v>
      </c>
      <c r="E118" s="513">
        <v>133</v>
      </c>
      <c r="F118" s="513">
        <v>68102</v>
      </c>
      <c r="G118" s="513">
        <v>21665</v>
      </c>
      <c r="H118" s="513">
        <v>3</v>
      </c>
      <c r="I118" s="513">
        <v>423685.89628014911</v>
      </c>
      <c r="J118" s="513">
        <v>514057</v>
      </c>
      <c r="K118" s="513">
        <v>17968.83932212925</v>
      </c>
      <c r="L118" s="513">
        <v>4900.7589831938676</v>
      </c>
    </row>
    <row r="119" spans="1:12" x14ac:dyDescent="0.25">
      <c r="A119" s="319"/>
      <c r="B119" s="320">
        <v>7</v>
      </c>
      <c r="C119" s="513">
        <v>3197</v>
      </c>
      <c r="D119" s="513">
        <v>0</v>
      </c>
      <c r="E119" s="513">
        <v>475</v>
      </c>
      <c r="F119" s="513">
        <v>67996</v>
      </c>
      <c r="G119" s="513">
        <v>22942</v>
      </c>
      <c r="H119" s="513">
        <v>6</v>
      </c>
      <c r="I119" s="513">
        <v>338007</v>
      </c>
      <c r="J119" s="513">
        <v>432623</v>
      </c>
      <c r="K119" s="513">
        <v>18666</v>
      </c>
      <c r="L119" s="513">
        <v>6933</v>
      </c>
    </row>
    <row r="120" spans="1:12" x14ac:dyDescent="0.25">
      <c r="A120" s="319"/>
      <c r="B120" s="320">
        <v>8</v>
      </c>
      <c r="C120" s="513">
        <v>95</v>
      </c>
      <c r="D120" s="513">
        <v>0</v>
      </c>
      <c r="E120" s="513">
        <v>48</v>
      </c>
      <c r="F120" s="513">
        <v>33969</v>
      </c>
      <c r="G120" s="513">
        <v>13331</v>
      </c>
      <c r="H120" s="513">
        <v>0</v>
      </c>
      <c r="I120" s="513">
        <v>176601</v>
      </c>
      <c r="J120" s="513">
        <v>224044</v>
      </c>
      <c r="K120" s="513">
        <v>8906</v>
      </c>
      <c r="L120" s="513">
        <v>4077</v>
      </c>
    </row>
    <row r="121" spans="1:12" x14ac:dyDescent="0.25">
      <c r="A121" s="319"/>
      <c r="B121" s="320">
        <v>10</v>
      </c>
      <c r="C121" s="513">
        <v>11</v>
      </c>
      <c r="D121" s="513">
        <v>0</v>
      </c>
      <c r="E121" s="513">
        <v>20</v>
      </c>
      <c r="F121" s="513">
        <v>10948</v>
      </c>
      <c r="G121" s="513">
        <v>4800</v>
      </c>
      <c r="H121" s="513">
        <v>4</v>
      </c>
      <c r="I121" s="513">
        <v>53586</v>
      </c>
      <c r="J121" s="513">
        <v>69369</v>
      </c>
      <c r="K121" s="513">
        <v>1946</v>
      </c>
      <c r="L121" s="513">
        <v>1307</v>
      </c>
    </row>
    <row r="122" spans="1:12" x14ac:dyDescent="0.25">
      <c r="A122" s="319"/>
      <c r="B122" s="320">
        <v>12</v>
      </c>
      <c r="C122" s="513">
        <v>1164</v>
      </c>
      <c r="D122" s="513">
        <v>0</v>
      </c>
      <c r="E122" s="513">
        <v>25</v>
      </c>
      <c r="F122" s="513">
        <v>23702</v>
      </c>
      <c r="G122" s="513">
        <v>8028</v>
      </c>
      <c r="H122" s="513">
        <v>2</v>
      </c>
      <c r="I122" s="513">
        <v>76729</v>
      </c>
      <c r="J122" s="513">
        <v>109650</v>
      </c>
      <c r="K122" s="513">
        <v>3763</v>
      </c>
      <c r="L122" s="513">
        <v>1144</v>
      </c>
    </row>
    <row r="123" spans="1:12" x14ac:dyDescent="0.25">
      <c r="A123" s="319"/>
      <c r="B123" s="320">
        <v>13</v>
      </c>
      <c r="C123" s="513">
        <v>1007</v>
      </c>
      <c r="D123" s="513">
        <v>0</v>
      </c>
      <c r="E123" s="513">
        <v>51</v>
      </c>
      <c r="F123" s="513">
        <v>20082</v>
      </c>
      <c r="G123" s="513">
        <v>10672</v>
      </c>
      <c r="H123" s="513">
        <v>0</v>
      </c>
      <c r="I123" s="513">
        <v>119004</v>
      </c>
      <c r="J123" s="513">
        <v>150816</v>
      </c>
      <c r="K123" s="513">
        <v>5628</v>
      </c>
      <c r="L123" s="513">
        <v>1039</v>
      </c>
    </row>
    <row r="124" spans="1:12" x14ac:dyDescent="0.25">
      <c r="A124" s="319"/>
      <c r="B124" s="320">
        <v>15</v>
      </c>
      <c r="C124" s="513">
        <v>110</v>
      </c>
      <c r="D124" s="513">
        <v>0</v>
      </c>
      <c r="E124" s="513">
        <v>28</v>
      </c>
      <c r="F124" s="513">
        <v>12342</v>
      </c>
      <c r="G124" s="513">
        <v>4614</v>
      </c>
      <c r="H124" s="513">
        <v>2</v>
      </c>
      <c r="I124" s="513">
        <v>97072</v>
      </c>
      <c r="J124" s="513">
        <v>114168</v>
      </c>
      <c r="K124" s="513">
        <v>4875</v>
      </c>
      <c r="L124" s="513">
        <v>1862</v>
      </c>
    </row>
    <row r="125" spans="1:12" x14ac:dyDescent="0.25">
      <c r="A125" s="319"/>
      <c r="B125" s="320">
        <v>16</v>
      </c>
      <c r="C125" s="513">
        <v>3032</v>
      </c>
      <c r="D125" s="513">
        <v>0</v>
      </c>
      <c r="E125" s="513">
        <v>250</v>
      </c>
      <c r="F125" s="513">
        <v>72904</v>
      </c>
      <c r="G125" s="513">
        <v>14298</v>
      </c>
      <c r="H125" s="513">
        <v>5</v>
      </c>
      <c r="I125" s="513">
        <v>371046</v>
      </c>
      <c r="J125" s="513">
        <v>461535</v>
      </c>
      <c r="K125" s="513">
        <v>19404</v>
      </c>
      <c r="L125" s="513">
        <v>7200</v>
      </c>
    </row>
    <row r="126" spans="1:12" x14ac:dyDescent="0.25">
      <c r="A126" s="319"/>
      <c r="B126" s="320">
        <v>17</v>
      </c>
      <c r="C126" s="513">
        <v>629</v>
      </c>
      <c r="D126" s="513">
        <v>0</v>
      </c>
      <c r="E126" s="513">
        <v>174</v>
      </c>
      <c r="F126" s="513">
        <v>75393.460654302849</v>
      </c>
      <c r="G126" s="513">
        <v>24005.560186943672</v>
      </c>
      <c r="H126" s="513">
        <v>3</v>
      </c>
      <c r="I126" s="513">
        <v>452234.26158902107</v>
      </c>
      <c r="J126" s="513">
        <v>552440</v>
      </c>
      <c r="K126" s="513">
        <v>20036.780093471829</v>
      </c>
      <c r="L126" s="513">
        <v>4777.8900467359172</v>
      </c>
    </row>
    <row r="127" spans="1:12" x14ac:dyDescent="0.25">
      <c r="A127" s="319"/>
      <c r="B127" s="320">
        <v>19</v>
      </c>
      <c r="C127" s="513">
        <v>7494</v>
      </c>
      <c r="D127" s="513">
        <v>0</v>
      </c>
      <c r="E127" s="513">
        <v>569</v>
      </c>
      <c r="F127" s="513">
        <v>84267</v>
      </c>
      <c r="G127" s="513">
        <v>37627</v>
      </c>
      <c r="H127" s="513">
        <v>11</v>
      </c>
      <c r="I127" s="513">
        <v>739173</v>
      </c>
      <c r="J127" s="513">
        <v>869141</v>
      </c>
      <c r="K127" s="513">
        <v>34539</v>
      </c>
      <c r="L127" s="513">
        <v>8337</v>
      </c>
    </row>
    <row r="128" spans="1:12" ht="12" customHeight="1" x14ac:dyDescent="0.25">
      <c r="A128" s="319"/>
      <c r="B128" s="320">
        <v>27</v>
      </c>
      <c r="C128" s="513">
        <v>158</v>
      </c>
      <c r="D128" s="513">
        <v>0</v>
      </c>
      <c r="E128" s="513">
        <v>54</v>
      </c>
      <c r="F128" s="513">
        <v>51799</v>
      </c>
      <c r="G128" s="513">
        <v>17237</v>
      </c>
      <c r="H128" s="513">
        <v>5</v>
      </c>
      <c r="I128" s="513">
        <v>385953</v>
      </c>
      <c r="J128" s="513">
        <v>455206</v>
      </c>
      <c r="K128" s="513">
        <v>15538</v>
      </c>
      <c r="L128" s="513">
        <v>4305</v>
      </c>
    </row>
    <row r="129" spans="1:12" ht="12" customHeight="1" x14ac:dyDescent="0.25">
      <c r="A129" s="319"/>
      <c r="B129" s="320">
        <v>28</v>
      </c>
      <c r="C129" s="513">
        <v>63</v>
      </c>
      <c r="D129" s="513">
        <v>0</v>
      </c>
      <c r="E129" s="513">
        <v>5</v>
      </c>
      <c r="F129" s="513">
        <v>6327</v>
      </c>
      <c r="G129" s="513">
        <v>1831</v>
      </c>
      <c r="H129" s="513">
        <v>0</v>
      </c>
      <c r="I129" s="513">
        <v>57757</v>
      </c>
      <c r="J129" s="513">
        <v>65983</v>
      </c>
      <c r="K129" s="513">
        <v>2818</v>
      </c>
      <c r="L129" s="513">
        <v>450</v>
      </c>
    </row>
    <row r="130" spans="1:12" x14ac:dyDescent="0.25">
      <c r="A130" s="319"/>
      <c r="B130" s="320">
        <v>29</v>
      </c>
      <c r="C130" s="513">
        <v>4360</v>
      </c>
      <c r="D130" s="513">
        <v>0</v>
      </c>
      <c r="E130" s="513">
        <v>466</v>
      </c>
      <c r="F130" s="513">
        <v>77993</v>
      </c>
      <c r="G130" s="513">
        <v>29501</v>
      </c>
      <c r="H130" s="513">
        <v>1</v>
      </c>
      <c r="I130" s="513">
        <v>505435</v>
      </c>
      <c r="J130" s="513">
        <v>617756</v>
      </c>
      <c r="K130" s="513">
        <v>20519</v>
      </c>
      <c r="L130" s="513">
        <v>6127</v>
      </c>
    </row>
    <row r="131" spans="1:12" x14ac:dyDescent="0.25">
      <c r="A131" s="319"/>
      <c r="B131" s="320">
        <v>30</v>
      </c>
      <c r="C131" s="513">
        <v>3</v>
      </c>
      <c r="D131" s="513">
        <v>0</v>
      </c>
      <c r="E131" s="513">
        <v>4</v>
      </c>
      <c r="F131" s="513">
        <v>126</v>
      </c>
      <c r="G131" s="513">
        <v>32</v>
      </c>
      <c r="H131" s="513">
        <v>0</v>
      </c>
      <c r="I131" s="513">
        <v>33751.410113864702</v>
      </c>
      <c r="J131" s="513">
        <v>33916</v>
      </c>
      <c r="K131" s="513">
        <v>1519.2789015405219</v>
      </c>
      <c r="L131" s="513">
        <v>194.13945077026122</v>
      </c>
    </row>
    <row r="132" spans="1:12" x14ac:dyDescent="0.25">
      <c r="A132" s="319"/>
      <c r="B132" s="320">
        <v>32</v>
      </c>
      <c r="C132" s="513">
        <v>377</v>
      </c>
      <c r="D132" s="513">
        <v>0</v>
      </c>
      <c r="E132" s="513">
        <v>24</v>
      </c>
      <c r="F132" s="513">
        <v>38453</v>
      </c>
      <c r="G132" s="513">
        <v>9491</v>
      </c>
      <c r="H132" s="513">
        <v>2</v>
      </c>
      <c r="I132" s="513">
        <v>169202</v>
      </c>
      <c r="J132" s="513">
        <v>217549</v>
      </c>
      <c r="K132" s="513">
        <v>7181</v>
      </c>
      <c r="L132" s="513">
        <v>2601</v>
      </c>
    </row>
    <row r="133" spans="1:12" x14ac:dyDescent="0.25">
      <c r="A133" s="319"/>
      <c r="B133" s="320">
        <v>35</v>
      </c>
      <c r="C133" s="513">
        <v>4569</v>
      </c>
      <c r="D133" s="513">
        <v>0</v>
      </c>
      <c r="E133" s="513">
        <v>412</v>
      </c>
      <c r="F133" s="513">
        <v>97959</v>
      </c>
      <c r="G133" s="513">
        <v>40370</v>
      </c>
      <c r="H133" s="513">
        <v>6</v>
      </c>
      <c r="I133" s="513">
        <v>454710</v>
      </c>
      <c r="J133" s="513">
        <v>598026</v>
      </c>
      <c r="K133" s="513">
        <v>24958</v>
      </c>
      <c r="L133" s="513">
        <v>6382</v>
      </c>
    </row>
    <row r="134" spans="1:12" x14ac:dyDescent="0.25">
      <c r="A134" s="319"/>
      <c r="B134" s="320">
        <v>39</v>
      </c>
      <c r="C134" s="513">
        <v>486</v>
      </c>
      <c r="D134" s="513">
        <v>0</v>
      </c>
      <c r="E134" s="513">
        <v>22</v>
      </c>
      <c r="F134" s="513">
        <v>3604</v>
      </c>
      <c r="G134" s="513">
        <v>1185</v>
      </c>
      <c r="H134" s="513">
        <v>1</v>
      </c>
      <c r="I134" s="513">
        <v>23835</v>
      </c>
      <c r="J134" s="513">
        <v>29133</v>
      </c>
      <c r="K134" s="513">
        <v>919</v>
      </c>
      <c r="L134" s="513">
        <v>90</v>
      </c>
    </row>
    <row r="135" spans="1:12" x14ac:dyDescent="0.25">
      <c r="A135" s="319"/>
      <c r="B135" s="320">
        <v>41</v>
      </c>
      <c r="C135" s="513">
        <v>441</v>
      </c>
      <c r="D135" s="513">
        <v>0</v>
      </c>
      <c r="E135" s="513">
        <v>200</v>
      </c>
      <c r="F135" s="513">
        <v>90007</v>
      </c>
      <c r="G135" s="513">
        <v>27252</v>
      </c>
      <c r="H135" s="513">
        <v>1</v>
      </c>
      <c r="I135" s="513">
        <v>540622.88250434888</v>
      </c>
      <c r="J135" s="513">
        <v>658524</v>
      </c>
      <c r="K135" s="513">
        <v>23131</v>
      </c>
      <c r="L135" s="513">
        <v>5658</v>
      </c>
    </row>
    <row r="136" spans="1:12" x14ac:dyDescent="0.25">
      <c r="A136" s="319"/>
      <c r="B136" s="320">
        <v>43</v>
      </c>
      <c r="C136" s="513">
        <v>1078</v>
      </c>
      <c r="D136" s="513">
        <v>0</v>
      </c>
      <c r="E136" s="513">
        <v>77</v>
      </c>
      <c r="F136" s="513">
        <v>27069</v>
      </c>
      <c r="G136" s="513">
        <v>7785</v>
      </c>
      <c r="H136" s="513">
        <v>0</v>
      </c>
      <c r="I136" s="513">
        <v>170063</v>
      </c>
      <c r="J136" s="513">
        <v>206072</v>
      </c>
      <c r="K136" s="513">
        <v>8225</v>
      </c>
      <c r="L136" s="513">
        <v>1313</v>
      </c>
    </row>
    <row r="137" spans="1:12" x14ac:dyDescent="0.25">
      <c r="A137" s="319"/>
      <c r="B137" s="320">
        <v>44</v>
      </c>
      <c r="C137" s="513">
        <v>361</v>
      </c>
      <c r="D137" s="513">
        <v>0</v>
      </c>
      <c r="E137" s="513">
        <v>91</v>
      </c>
      <c r="F137" s="513">
        <v>37212</v>
      </c>
      <c r="G137" s="513">
        <v>17830</v>
      </c>
      <c r="H137" s="513">
        <v>1</v>
      </c>
      <c r="I137" s="513">
        <v>175941</v>
      </c>
      <c r="J137" s="513">
        <v>231436</v>
      </c>
      <c r="K137" s="513">
        <v>8645</v>
      </c>
      <c r="L137" s="513">
        <v>2367</v>
      </c>
    </row>
    <row r="138" spans="1:12" x14ac:dyDescent="0.25">
      <c r="A138" s="319"/>
      <c r="B138" s="320">
        <v>45</v>
      </c>
      <c r="C138" s="513">
        <v>6</v>
      </c>
      <c r="D138" s="513">
        <v>0</v>
      </c>
      <c r="E138" s="513">
        <v>3</v>
      </c>
      <c r="F138" s="513">
        <v>1067</v>
      </c>
      <c r="G138" s="513">
        <v>301</v>
      </c>
      <c r="H138" s="513">
        <v>0</v>
      </c>
      <c r="I138" s="513">
        <v>115599</v>
      </c>
      <c r="J138" s="513">
        <v>116976</v>
      </c>
      <c r="K138" s="513">
        <v>5084</v>
      </c>
      <c r="L138" s="513">
        <v>1945</v>
      </c>
    </row>
    <row r="139" spans="1:12" x14ac:dyDescent="0.25">
      <c r="A139" s="319"/>
      <c r="B139" s="320">
        <v>48</v>
      </c>
      <c r="C139" s="513">
        <v>1</v>
      </c>
      <c r="D139" s="513">
        <v>0</v>
      </c>
      <c r="E139" s="513">
        <v>0</v>
      </c>
      <c r="F139" s="513">
        <v>151</v>
      </c>
      <c r="G139" s="513">
        <v>9</v>
      </c>
      <c r="H139" s="513">
        <v>0</v>
      </c>
      <c r="I139" s="513">
        <v>7263</v>
      </c>
      <c r="J139" s="513">
        <v>7424</v>
      </c>
      <c r="K139" s="513">
        <v>298</v>
      </c>
      <c r="L139" s="513">
        <v>37</v>
      </c>
    </row>
    <row r="140" spans="1:12" x14ac:dyDescent="0.25">
      <c r="A140" s="319"/>
      <c r="B140" s="320">
        <v>50</v>
      </c>
      <c r="C140" s="513">
        <v>1392</v>
      </c>
      <c r="D140" s="513">
        <v>0</v>
      </c>
      <c r="E140" s="513">
        <v>231</v>
      </c>
      <c r="F140" s="513">
        <v>70915</v>
      </c>
      <c r="G140" s="513">
        <v>29209</v>
      </c>
      <c r="H140" s="513">
        <v>11</v>
      </c>
      <c r="I140" s="513">
        <v>439759</v>
      </c>
      <c r="J140" s="513">
        <v>541517</v>
      </c>
      <c r="K140" s="513">
        <v>19007</v>
      </c>
      <c r="L140" s="513">
        <v>6014</v>
      </c>
    </row>
    <row r="141" spans="1:12" x14ac:dyDescent="0.25">
      <c r="A141" s="319"/>
      <c r="B141" s="320">
        <v>51</v>
      </c>
      <c r="C141" s="513">
        <v>385</v>
      </c>
      <c r="D141" s="513">
        <v>0</v>
      </c>
      <c r="E141" s="513">
        <v>62</v>
      </c>
      <c r="F141" s="513">
        <v>29580</v>
      </c>
      <c r="G141" s="513">
        <v>10310</v>
      </c>
      <c r="H141" s="513">
        <v>3</v>
      </c>
      <c r="I141" s="513">
        <v>165942</v>
      </c>
      <c r="J141" s="513">
        <v>206282</v>
      </c>
      <c r="K141" s="513">
        <v>6763</v>
      </c>
      <c r="L141" s="513">
        <v>1003</v>
      </c>
    </row>
    <row r="142" spans="1:12" x14ac:dyDescent="0.25">
      <c r="A142" s="319"/>
      <c r="B142" s="320">
        <v>52</v>
      </c>
      <c r="C142" s="513">
        <v>124</v>
      </c>
      <c r="D142" s="513">
        <v>0</v>
      </c>
      <c r="E142" s="513">
        <v>18</v>
      </c>
      <c r="F142" s="513">
        <v>8223</v>
      </c>
      <c r="G142" s="513">
        <v>2431</v>
      </c>
      <c r="H142" s="513">
        <v>0</v>
      </c>
      <c r="I142" s="513">
        <v>49496</v>
      </c>
      <c r="J142" s="513">
        <v>60292</v>
      </c>
      <c r="K142" s="513">
        <v>2127</v>
      </c>
      <c r="L142" s="513">
        <v>563</v>
      </c>
    </row>
    <row r="143" spans="1:12" x14ac:dyDescent="0.25">
      <c r="A143" s="319"/>
      <c r="B143" s="320">
        <v>56</v>
      </c>
      <c r="C143" s="513">
        <v>3</v>
      </c>
      <c r="D143" s="513">
        <v>0</v>
      </c>
      <c r="E143" s="513">
        <v>1</v>
      </c>
      <c r="F143" s="513">
        <v>303</v>
      </c>
      <c r="G143" s="513">
        <v>19</v>
      </c>
      <c r="H143" s="513">
        <v>0</v>
      </c>
      <c r="I143" s="513">
        <v>9030.1832629249657</v>
      </c>
      <c r="J143" s="513">
        <v>9356</v>
      </c>
      <c r="K143" s="513">
        <v>418</v>
      </c>
      <c r="L143" s="513">
        <v>66</v>
      </c>
    </row>
    <row r="144" spans="1:12" x14ac:dyDescent="0.25">
      <c r="A144" s="319"/>
      <c r="B144" s="320">
        <v>59</v>
      </c>
      <c r="C144" s="513">
        <v>64</v>
      </c>
      <c r="D144" s="513">
        <v>0</v>
      </c>
      <c r="E144" s="513">
        <v>22</v>
      </c>
      <c r="F144" s="513">
        <v>7465</v>
      </c>
      <c r="G144" s="513">
        <v>2866</v>
      </c>
      <c r="H144" s="513">
        <v>0</v>
      </c>
      <c r="I144" s="513">
        <v>63915</v>
      </c>
      <c r="J144" s="513">
        <v>74332</v>
      </c>
      <c r="K144" s="513">
        <v>2969</v>
      </c>
      <c r="L144" s="513">
        <v>446</v>
      </c>
    </row>
    <row r="145" spans="1:12" x14ac:dyDescent="0.25">
      <c r="A145" s="319"/>
      <c r="B145" s="320">
        <v>60</v>
      </c>
      <c r="C145" s="513">
        <v>4421</v>
      </c>
      <c r="D145" s="513">
        <v>0</v>
      </c>
      <c r="E145" s="513">
        <v>140</v>
      </c>
      <c r="F145" s="513">
        <v>34501</v>
      </c>
      <c r="G145" s="513">
        <v>11012</v>
      </c>
      <c r="H145" s="513">
        <v>4</v>
      </c>
      <c r="I145" s="513">
        <v>137190</v>
      </c>
      <c r="J145" s="513">
        <v>187268</v>
      </c>
      <c r="K145" s="513">
        <v>5837</v>
      </c>
      <c r="L145" s="513">
        <v>2486</v>
      </c>
    </row>
    <row r="146" spans="1:12" s="494" customFormat="1" x14ac:dyDescent="0.25">
      <c r="A146" s="319"/>
      <c r="B146" s="320">
        <v>61</v>
      </c>
      <c r="C146" s="513">
        <v>12</v>
      </c>
      <c r="D146" s="513">
        <v>0</v>
      </c>
      <c r="E146" s="513">
        <v>5</v>
      </c>
      <c r="F146" s="513">
        <v>836</v>
      </c>
      <c r="G146" s="513">
        <v>274</v>
      </c>
      <c r="H146" s="513">
        <v>0</v>
      </c>
      <c r="I146" s="513">
        <v>166798.9578830578</v>
      </c>
      <c r="J146" s="513">
        <v>167926</v>
      </c>
      <c r="K146" s="513">
        <v>7869.0851658715192</v>
      </c>
      <c r="L146" s="513">
        <v>1628</v>
      </c>
    </row>
    <row r="147" spans="1:12" s="494" customFormat="1" x14ac:dyDescent="0.25">
      <c r="A147" s="319"/>
      <c r="B147" s="320">
        <v>67</v>
      </c>
      <c r="C147" s="513">
        <v>960</v>
      </c>
      <c r="D147" s="513">
        <v>0</v>
      </c>
      <c r="E147" s="513">
        <v>90.504196675150268</v>
      </c>
      <c r="F147" s="513">
        <v>12689</v>
      </c>
      <c r="G147" s="513">
        <v>4250</v>
      </c>
      <c r="H147" s="513">
        <v>0</v>
      </c>
      <c r="I147" s="513">
        <v>79756</v>
      </c>
      <c r="J147" s="513">
        <v>97745</v>
      </c>
      <c r="K147" s="513">
        <v>2946</v>
      </c>
      <c r="L147" s="513">
        <v>380</v>
      </c>
    </row>
    <row r="148" spans="1:12" x14ac:dyDescent="0.25">
      <c r="A148" s="319"/>
      <c r="B148" s="320">
        <v>70</v>
      </c>
      <c r="C148" s="513">
        <v>1330</v>
      </c>
      <c r="D148" s="513">
        <v>0</v>
      </c>
      <c r="E148" s="513">
        <v>106</v>
      </c>
      <c r="F148" s="513">
        <v>57676</v>
      </c>
      <c r="G148" s="513">
        <v>19337</v>
      </c>
      <c r="H148" s="513">
        <v>1</v>
      </c>
      <c r="I148" s="513">
        <v>413091</v>
      </c>
      <c r="J148" s="513">
        <v>491541</v>
      </c>
      <c r="K148" s="513">
        <v>20543</v>
      </c>
      <c r="L148" s="513">
        <v>6333</v>
      </c>
    </row>
    <row r="149" spans="1:12" x14ac:dyDescent="0.25">
      <c r="A149" s="319"/>
      <c r="B149" s="320">
        <v>72</v>
      </c>
      <c r="C149" s="513">
        <v>1</v>
      </c>
      <c r="D149" s="513">
        <v>0</v>
      </c>
      <c r="E149" s="513">
        <v>2</v>
      </c>
      <c r="F149" s="513">
        <v>142</v>
      </c>
      <c r="G149" s="513">
        <v>110</v>
      </c>
      <c r="H149" s="513">
        <v>0</v>
      </c>
      <c r="I149" s="513">
        <v>15567.136883790001</v>
      </c>
      <c r="J149" s="513">
        <v>15822</v>
      </c>
      <c r="K149" s="513">
        <v>749.04979180619057</v>
      </c>
      <c r="L149" s="513">
        <v>66.049791806190498</v>
      </c>
    </row>
    <row r="150" spans="1:12" x14ac:dyDescent="0.25">
      <c r="A150" s="319"/>
      <c r="B150" s="320">
        <v>75</v>
      </c>
      <c r="C150" s="513">
        <v>827</v>
      </c>
      <c r="D150" s="513">
        <v>0</v>
      </c>
      <c r="E150" s="513">
        <v>65</v>
      </c>
      <c r="F150" s="513">
        <v>10470</v>
      </c>
      <c r="G150" s="513">
        <v>3627</v>
      </c>
      <c r="H150" s="513">
        <v>1</v>
      </c>
      <c r="I150" s="513">
        <v>68941</v>
      </c>
      <c r="J150" s="513">
        <v>83931</v>
      </c>
      <c r="K150" s="513">
        <v>2475</v>
      </c>
      <c r="L150" s="513">
        <v>452</v>
      </c>
    </row>
    <row r="151" spans="1:12" x14ac:dyDescent="0.25">
      <c r="A151" s="319"/>
      <c r="B151" s="320">
        <v>77</v>
      </c>
      <c r="C151" s="513">
        <v>7</v>
      </c>
      <c r="D151" s="513">
        <v>0</v>
      </c>
      <c r="E151" s="513">
        <v>4</v>
      </c>
      <c r="F151" s="513">
        <v>746</v>
      </c>
      <c r="G151" s="513">
        <v>107</v>
      </c>
      <c r="H151" s="513">
        <v>3</v>
      </c>
      <c r="I151" s="513">
        <v>109869.0568827642</v>
      </c>
      <c r="J151" s="513">
        <v>110736</v>
      </c>
      <c r="K151" s="513">
        <v>4099.3459739475929</v>
      </c>
      <c r="L151" s="513">
        <v>1081</v>
      </c>
    </row>
    <row r="152" spans="1:12" x14ac:dyDescent="0.25">
      <c r="A152" s="319"/>
      <c r="B152" s="320">
        <v>80</v>
      </c>
      <c r="C152" s="513">
        <v>724</v>
      </c>
      <c r="D152" s="513">
        <v>0</v>
      </c>
      <c r="E152" s="513">
        <v>32</v>
      </c>
      <c r="F152" s="513">
        <v>24373</v>
      </c>
      <c r="G152" s="513">
        <v>12661</v>
      </c>
      <c r="H152" s="513">
        <v>1</v>
      </c>
      <c r="I152" s="513">
        <v>122216</v>
      </c>
      <c r="J152" s="513">
        <v>160007</v>
      </c>
      <c r="K152" s="513">
        <v>5934</v>
      </c>
      <c r="L152" s="513">
        <v>1461</v>
      </c>
    </row>
    <row r="153" spans="1:12" x14ac:dyDescent="0.25">
      <c r="A153" s="319"/>
      <c r="B153" s="320">
        <v>83</v>
      </c>
      <c r="C153" s="513">
        <v>175</v>
      </c>
      <c r="D153" s="513">
        <v>0</v>
      </c>
      <c r="E153" s="513">
        <v>32</v>
      </c>
      <c r="F153" s="513">
        <v>9094.5420081967204</v>
      </c>
      <c r="G153" s="513">
        <v>3070</v>
      </c>
      <c r="H153" s="513">
        <v>0</v>
      </c>
      <c r="I153" s="513">
        <v>51440.826844262301</v>
      </c>
      <c r="J153" s="513">
        <v>63812</v>
      </c>
      <c r="K153" s="513">
        <v>2753.0840163934431</v>
      </c>
      <c r="L153" s="513">
        <v>413</v>
      </c>
    </row>
    <row r="154" spans="1:12" x14ac:dyDescent="0.25">
      <c r="A154" s="319"/>
      <c r="B154" s="320">
        <v>90</v>
      </c>
      <c r="C154" s="513">
        <v>5599</v>
      </c>
      <c r="D154" s="513">
        <v>0</v>
      </c>
      <c r="E154" s="513">
        <v>165</v>
      </c>
      <c r="F154" s="513">
        <v>45868</v>
      </c>
      <c r="G154" s="513">
        <v>14589</v>
      </c>
      <c r="H154" s="513">
        <v>0</v>
      </c>
      <c r="I154" s="513">
        <v>220339</v>
      </c>
      <c r="J154" s="513">
        <v>286560</v>
      </c>
      <c r="K154" s="513">
        <v>11365</v>
      </c>
      <c r="L154" s="513">
        <v>2461</v>
      </c>
    </row>
    <row r="155" spans="1:12" x14ac:dyDescent="0.25">
      <c r="A155" s="319"/>
      <c r="B155" s="320">
        <v>106</v>
      </c>
      <c r="C155" s="513">
        <v>629</v>
      </c>
      <c r="D155" s="513">
        <v>0</v>
      </c>
      <c r="E155" s="513">
        <v>65</v>
      </c>
      <c r="F155" s="513">
        <v>19017</v>
      </c>
      <c r="G155" s="513">
        <v>6672</v>
      </c>
      <c r="H155" s="513">
        <v>3</v>
      </c>
      <c r="I155" s="513">
        <v>150860</v>
      </c>
      <c r="J155" s="513">
        <v>177246</v>
      </c>
      <c r="K155" s="513">
        <v>5814</v>
      </c>
      <c r="L155" s="513">
        <v>2003</v>
      </c>
    </row>
    <row r="156" spans="1:12" x14ac:dyDescent="0.25">
      <c r="A156" s="319"/>
      <c r="B156" s="320">
        <v>108</v>
      </c>
      <c r="C156" s="513">
        <v>3</v>
      </c>
      <c r="D156" s="513">
        <v>0</v>
      </c>
      <c r="E156" s="513">
        <v>0</v>
      </c>
      <c r="F156" s="513">
        <v>195</v>
      </c>
      <c r="G156" s="513">
        <v>17</v>
      </c>
      <c r="H156" s="513">
        <v>1</v>
      </c>
      <c r="I156" s="513">
        <v>25977.668237067752</v>
      </c>
      <c r="J156" s="513">
        <v>26194</v>
      </c>
      <c r="K156" s="513">
        <v>946.66682370677472</v>
      </c>
      <c r="L156" s="513">
        <v>104</v>
      </c>
    </row>
    <row r="157" spans="1:12" x14ac:dyDescent="0.25">
      <c r="A157" s="319"/>
      <c r="B157" s="320">
        <v>122</v>
      </c>
      <c r="C157" s="513">
        <v>159</v>
      </c>
      <c r="D157" s="513">
        <v>0</v>
      </c>
      <c r="E157" s="513">
        <v>26</v>
      </c>
      <c r="F157" s="513">
        <v>12952</v>
      </c>
      <c r="G157" s="513">
        <v>12093</v>
      </c>
      <c r="H157" s="513">
        <v>4</v>
      </c>
      <c r="I157" s="513">
        <v>61980</v>
      </c>
      <c r="J157" s="513">
        <v>87214</v>
      </c>
      <c r="K157" s="513">
        <v>3523</v>
      </c>
      <c r="L157" s="513">
        <v>886</v>
      </c>
    </row>
    <row r="158" spans="1:12" x14ac:dyDescent="0.25">
      <c r="A158" s="319"/>
      <c r="B158" s="320">
        <v>138</v>
      </c>
      <c r="C158" s="513">
        <v>181</v>
      </c>
      <c r="D158" s="513">
        <v>0</v>
      </c>
      <c r="E158" s="513">
        <v>46</v>
      </c>
      <c r="F158" s="513">
        <v>21269.26400921154</v>
      </c>
      <c r="G158" s="513">
        <v>11917.256003947801</v>
      </c>
      <c r="H158" s="513">
        <v>0</v>
      </c>
      <c r="I158" s="513">
        <v>125765.0160105275</v>
      </c>
      <c r="J158" s="513">
        <v>159179</v>
      </c>
      <c r="K158" s="513">
        <v>6170</v>
      </c>
      <c r="L158" s="513">
        <v>1640</v>
      </c>
    </row>
    <row r="159" spans="1:12" x14ac:dyDescent="0.25">
      <c r="A159" s="319"/>
      <c r="B159" s="320">
        <v>140</v>
      </c>
      <c r="C159" s="513">
        <v>2</v>
      </c>
      <c r="D159" s="513">
        <v>0</v>
      </c>
      <c r="E159" s="513">
        <v>0</v>
      </c>
      <c r="F159" s="513">
        <v>15</v>
      </c>
      <c r="G159" s="513">
        <v>0</v>
      </c>
      <c r="H159" s="513">
        <v>0</v>
      </c>
      <c r="I159" s="513">
        <v>4004.298291721419</v>
      </c>
      <c r="J159" s="513">
        <v>4021</v>
      </c>
      <c r="K159" s="513">
        <v>390</v>
      </c>
      <c r="L159" s="513">
        <v>19</v>
      </c>
    </row>
    <row r="160" spans="1:12" x14ac:dyDescent="0.25">
      <c r="A160" s="319"/>
      <c r="B160" s="320">
        <v>154</v>
      </c>
      <c r="C160" s="513">
        <v>332</v>
      </c>
      <c r="D160" s="513">
        <v>0</v>
      </c>
      <c r="E160" s="513">
        <v>37</v>
      </c>
      <c r="F160" s="513">
        <v>21254</v>
      </c>
      <c r="G160" s="513">
        <v>7207</v>
      </c>
      <c r="H160" s="513">
        <v>4</v>
      </c>
      <c r="I160" s="513">
        <v>101928</v>
      </c>
      <c r="J160" s="513">
        <v>130762</v>
      </c>
      <c r="K160" s="513">
        <v>4285</v>
      </c>
      <c r="L160" s="513">
        <v>553</v>
      </c>
    </row>
    <row r="161" spans="1:12" x14ac:dyDescent="0.25">
      <c r="A161" s="319"/>
      <c r="B161" s="320">
        <v>156</v>
      </c>
      <c r="C161" s="513">
        <v>1</v>
      </c>
      <c r="D161" s="513">
        <v>0</v>
      </c>
      <c r="E161" s="513">
        <v>0</v>
      </c>
      <c r="F161" s="513">
        <v>72</v>
      </c>
      <c r="G161" s="513">
        <v>0</v>
      </c>
      <c r="H161" s="513">
        <v>0</v>
      </c>
      <c r="I161" s="513">
        <v>8668</v>
      </c>
      <c r="J161" s="513">
        <v>8741</v>
      </c>
      <c r="K161" s="513">
        <v>381</v>
      </c>
      <c r="L161" s="513">
        <v>35</v>
      </c>
    </row>
    <row r="162" spans="1:12" x14ac:dyDescent="0.25">
      <c r="A162" s="319"/>
      <c r="B162" s="320">
        <v>170</v>
      </c>
      <c r="C162" s="513">
        <v>423.58695788614818</v>
      </c>
      <c r="D162" s="513">
        <v>0</v>
      </c>
      <c r="E162" s="513">
        <v>52</v>
      </c>
      <c r="F162" s="513">
        <v>43864.771825770411</v>
      </c>
      <c r="G162" s="513">
        <v>11898.97828406452</v>
      </c>
      <c r="H162" s="513">
        <v>5</v>
      </c>
      <c r="I162" s="513">
        <v>258263.17422958638</v>
      </c>
      <c r="J162" s="513">
        <v>314507</v>
      </c>
      <c r="K162" s="513">
        <v>10207.456536747632</v>
      </c>
      <c r="L162" s="513">
        <v>2672.554352601519</v>
      </c>
    </row>
    <row r="163" spans="1:12" x14ac:dyDescent="0.25">
      <c r="A163" s="319"/>
      <c r="B163" s="320">
        <v>186</v>
      </c>
      <c r="C163" s="513">
        <v>384</v>
      </c>
      <c r="D163" s="513">
        <v>0</v>
      </c>
      <c r="E163" s="513">
        <v>37</v>
      </c>
      <c r="F163" s="513">
        <v>21571</v>
      </c>
      <c r="G163" s="513">
        <v>8660</v>
      </c>
      <c r="H163" s="513">
        <v>5</v>
      </c>
      <c r="I163" s="513">
        <v>69662</v>
      </c>
      <c r="J163" s="513">
        <v>100319</v>
      </c>
      <c r="K163" s="513">
        <v>6043</v>
      </c>
      <c r="L163" s="513">
        <v>948</v>
      </c>
    </row>
    <row r="164" spans="1:12" s="494" customFormat="1" x14ac:dyDescent="0.25">
      <c r="A164" s="319"/>
      <c r="B164" s="320" t="s">
        <v>267</v>
      </c>
      <c r="C164" s="513">
        <v>0</v>
      </c>
      <c r="D164" s="513">
        <v>26</v>
      </c>
      <c r="E164" s="513">
        <v>0</v>
      </c>
      <c r="F164" s="513">
        <v>2914</v>
      </c>
      <c r="G164" s="513">
        <v>0</v>
      </c>
      <c r="H164" s="513">
        <v>3</v>
      </c>
      <c r="I164" s="513">
        <v>6956</v>
      </c>
      <c r="J164" s="513">
        <v>9899</v>
      </c>
      <c r="K164" s="513">
        <v>46</v>
      </c>
      <c r="L164" s="513">
        <v>5</v>
      </c>
    </row>
    <row r="165" spans="1:12" x14ac:dyDescent="0.25">
      <c r="A165" s="319"/>
      <c r="B165" s="320" t="s">
        <v>159</v>
      </c>
      <c r="C165" s="513">
        <v>0</v>
      </c>
      <c r="D165" s="513">
        <v>26</v>
      </c>
      <c r="E165" s="513">
        <v>0</v>
      </c>
      <c r="F165" s="513">
        <v>2186</v>
      </c>
      <c r="G165" s="513">
        <v>0</v>
      </c>
      <c r="H165" s="513">
        <v>11</v>
      </c>
      <c r="I165" s="513">
        <v>7189</v>
      </c>
      <c r="J165" s="513">
        <v>9412</v>
      </c>
      <c r="K165" s="513">
        <v>11</v>
      </c>
      <c r="L165" s="513">
        <v>2</v>
      </c>
    </row>
    <row r="166" spans="1:12" x14ac:dyDescent="0.25">
      <c r="A166" s="319"/>
      <c r="B166" s="320" t="s">
        <v>276</v>
      </c>
      <c r="C166" s="513">
        <v>0</v>
      </c>
      <c r="D166" s="513">
        <v>9</v>
      </c>
      <c r="E166" s="513">
        <v>0</v>
      </c>
      <c r="F166" s="513">
        <v>395</v>
      </c>
      <c r="G166" s="513">
        <v>0</v>
      </c>
      <c r="H166" s="513">
        <v>0</v>
      </c>
      <c r="I166" s="513">
        <v>1018</v>
      </c>
      <c r="J166" s="513">
        <v>1422</v>
      </c>
      <c r="K166" s="513">
        <v>7</v>
      </c>
      <c r="L166" s="513">
        <v>1</v>
      </c>
    </row>
    <row r="167" spans="1:12" x14ac:dyDescent="0.25">
      <c r="A167" s="319"/>
      <c r="B167" s="320" t="s">
        <v>266</v>
      </c>
      <c r="C167" s="513">
        <v>0</v>
      </c>
      <c r="D167" s="513">
        <v>2</v>
      </c>
      <c r="E167" s="513">
        <v>0</v>
      </c>
      <c r="F167" s="513">
        <v>468</v>
      </c>
      <c r="G167" s="513">
        <v>0</v>
      </c>
      <c r="H167" s="513">
        <v>0</v>
      </c>
      <c r="I167" s="513">
        <v>630</v>
      </c>
      <c r="J167" s="513">
        <v>1100</v>
      </c>
      <c r="K167" s="513">
        <v>5</v>
      </c>
      <c r="L167" s="513">
        <v>2</v>
      </c>
    </row>
    <row r="168" spans="1:12" x14ac:dyDescent="0.25">
      <c r="A168" s="319"/>
      <c r="B168" s="320" t="s">
        <v>74</v>
      </c>
      <c r="C168" s="513">
        <v>0</v>
      </c>
      <c r="D168" s="513">
        <v>13</v>
      </c>
      <c r="E168" s="513">
        <v>0</v>
      </c>
      <c r="F168" s="513">
        <v>4998</v>
      </c>
      <c r="G168" s="513">
        <v>0</v>
      </c>
      <c r="H168" s="513">
        <v>3</v>
      </c>
      <c r="I168" s="513">
        <v>7681</v>
      </c>
      <c r="J168" s="513">
        <v>12695</v>
      </c>
      <c r="K168" s="513">
        <v>399</v>
      </c>
      <c r="L168" s="513">
        <v>33</v>
      </c>
    </row>
    <row r="169" spans="1:12" x14ac:dyDescent="0.25">
      <c r="A169" s="319"/>
      <c r="B169" s="320" t="s">
        <v>75</v>
      </c>
      <c r="C169" s="513">
        <v>0</v>
      </c>
      <c r="D169" s="513">
        <v>61</v>
      </c>
      <c r="E169" s="513">
        <v>0</v>
      </c>
      <c r="F169" s="513">
        <v>6357</v>
      </c>
      <c r="G169" s="513">
        <v>0</v>
      </c>
      <c r="H169" s="513">
        <v>8</v>
      </c>
      <c r="I169" s="513">
        <v>19039</v>
      </c>
      <c r="J169" s="513">
        <v>25465</v>
      </c>
      <c r="K169" s="513">
        <v>357</v>
      </c>
      <c r="L169" s="513">
        <v>13</v>
      </c>
    </row>
    <row r="170" spans="1:12" x14ac:dyDescent="0.25">
      <c r="A170" s="319"/>
      <c r="B170" s="320">
        <v>514</v>
      </c>
      <c r="C170" s="513">
        <v>0</v>
      </c>
      <c r="D170" s="513">
        <v>7</v>
      </c>
      <c r="E170" s="513">
        <v>0</v>
      </c>
      <c r="F170" s="513">
        <v>2</v>
      </c>
      <c r="G170" s="513">
        <v>0</v>
      </c>
      <c r="H170" s="513">
        <v>51</v>
      </c>
      <c r="I170" s="513">
        <v>461</v>
      </c>
      <c r="J170" s="513">
        <v>521</v>
      </c>
      <c r="K170" s="513">
        <v>19</v>
      </c>
      <c r="L170" s="513">
        <v>0</v>
      </c>
    </row>
    <row r="171" spans="1:12" x14ac:dyDescent="0.25">
      <c r="A171" s="319"/>
      <c r="B171" s="320">
        <v>520</v>
      </c>
      <c r="C171" s="513">
        <v>0</v>
      </c>
      <c r="D171" s="513">
        <v>0</v>
      </c>
      <c r="E171" s="513">
        <v>0</v>
      </c>
      <c r="F171" s="513">
        <v>0</v>
      </c>
      <c r="G171" s="513">
        <v>1</v>
      </c>
      <c r="H171" s="513">
        <v>77</v>
      </c>
      <c r="I171" s="513">
        <v>163</v>
      </c>
      <c r="J171" s="513">
        <v>241</v>
      </c>
      <c r="K171" s="513">
        <v>6</v>
      </c>
      <c r="L171" s="513">
        <v>2</v>
      </c>
    </row>
    <row r="172" spans="1:12" x14ac:dyDescent="0.25">
      <c r="A172" s="319"/>
      <c r="B172" s="320">
        <v>521</v>
      </c>
      <c r="C172" s="513">
        <v>0</v>
      </c>
      <c r="D172" s="513">
        <v>4</v>
      </c>
      <c r="E172" s="513">
        <v>0</v>
      </c>
      <c r="F172" s="513">
        <v>24</v>
      </c>
      <c r="G172" s="513">
        <v>4</v>
      </c>
      <c r="H172" s="513">
        <v>268</v>
      </c>
      <c r="I172" s="513">
        <v>258.38562091503269</v>
      </c>
      <c r="J172" s="513">
        <v>558</v>
      </c>
      <c r="K172" s="513">
        <v>16</v>
      </c>
      <c r="L172" s="513">
        <v>13</v>
      </c>
    </row>
    <row r="173" spans="1:12" x14ac:dyDescent="0.25">
      <c r="A173" s="319"/>
      <c r="B173" s="320">
        <v>522</v>
      </c>
      <c r="C173" s="513">
        <v>0</v>
      </c>
      <c r="D173" s="513">
        <v>6</v>
      </c>
      <c r="E173" s="513">
        <v>0</v>
      </c>
      <c r="F173" s="513">
        <v>67</v>
      </c>
      <c r="G173" s="513">
        <v>3</v>
      </c>
      <c r="H173" s="513">
        <v>282</v>
      </c>
      <c r="I173" s="513">
        <v>561</v>
      </c>
      <c r="J173" s="513">
        <v>919</v>
      </c>
      <c r="K173" s="513">
        <v>2</v>
      </c>
      <c r="L173" s="513">
        <v>1</v>
      </c>
    </row>
    <row r="174" spans="1:12" x14ac:dyDescent="0.25">
      <c r="A174" s="319"/>
      <c r="B174" s="320">
        <v>531</v>
      </c>
      <c r="C174" s="513">
        <v>0</v>
      </c>
      <c r="D174" s="513">
        <v>7</v>
      </c>
      <c r="E174" s="513">
        <v>0</v>
      </c>
      <c r="F174" s="513">
        <v>15</v>
      </c>
      <c r="G174" s="513">
        <v>10</v>
      </c>
      <c r="H174" s="513">
        <v>930</v>
      </c>
      <c r="I174" s="513">
        <v>557.57092198581563</v>
      </c>
      <c r="J174" s="513">
        <v>1520</v>
      </c>
      <c r="K174" s="513">
        <v>64</v>
      </c>
      <c r="L174" s="513">
        <v>0</v>
      </c>
    </row>
    <row r="175" spans="1:12" x14ac:dyDescent="0.25">
      <c r="A175" s="319"/>
      <c r="B175" s="320">
        <v>533</v>
      </c>
      <c r="C175" s="513">
        <v>0</v>
      </c>
      <c r="D175" s="513">
        <v>5</v>
      </c>
      <c r="E175" s="513">
        <v>0</v>
      </c>
      <c r="F175" s="513">
        <v>54</v>
      </c>
      <c r="G175" s="513">
        <v>0</v>
      </c>
      <c r="H175" s="513">
        <v>10</v>
      </c>
      <c r="I175" s="513">
        <v>8210</v>
      </c>
      <c r="J175" s="513">
        <v>8279</v>
      </c>
      <c r="K175" s="513">
        <v>281</v>
      </c>
      <c r="L175" s="513">
        <v>32</v>
      </c>
    </row>
    <row r="176" spans="1:12" x14ac:dyDescent="0.25">
      <c r="A176" s="319"/>
      <c r="B176" s="320">
        <v>535</v>
      </c>
      <c r="C176" s="513">
        <v>0</v>
      </c>
      <c r="D176" s="513">
        <v>3</v>
      </c>
      <c r="E176" s="513">
        <v>0</v>
      </c>
      <c r="F176" s="513">
        <v>21</v>
      </c>
      <c r="G176" s="513">
        <v>0</v>
      </c>
      <c r="H176" s="513">
        <v>4</v>
      </c>
      <c r="I176" s="513">
        <v>3749</v>
      </c>
      <c r="J176" s="513">
        <v>3777</v>
      </c>
      <c r="K176" s="513">
        <v>37</v>
      </c>
      <c r="L176" s="513">
        <v>7</v>
      </c>
    </row>
    <row r="177" spans="1:12" x14ac:dyDescent="0.25">
      <c r="A177" s="319"/>
      <c r="B177" s="320">
        <v>541</v>
      </c>
      <c r="C177" s="513">
        <v>0</v>
      </c>
      <c r="D177" s="513">
        <v>1</v>
      </c>
      <c r="E177" s="513">
        <v>0</v>
      </c>
      <c r="F177" s="513">
        <v>217.67045454545456</v>
      </c>
      <c r="G177" s="513">
        <v>34</v>
      </c>
      <c r="H177" s="513">
        <v>504.78409090909088</v>
      </c>
      <c r="I177" s="513">
        <v>842.78409090909099</v>
      </c>
      <c r="J177" s="513">
        <v>1599</v>
      </c>
      <c r="K177" s="513">
        <v>34</v>
      </c>
      <c r="L177" s="513">
        <v>5</v>
      </c>
    </row>
    <row r="178" spans="1:12" x14ac:dyDescent="0.25">
      <c r="A178" s="319"/>
      <c r="B178" s="320">
        <v>542</v>
      </c>
      <c r="C178" s="513">
        <v>0</v>
      </c>
      <c r="D178" s="513">
        <v>2</v>
      </c>
      <c r="E178" s="513">
        <v>0</v>
      </c>
      <c r="F178" s="513">
        <v>50</v>
      </c>
      <c r="G178" s="513">
        <v>1</v>
      </c>
      <c r="H178" s="513">
        <v>740</v>
      </c>
      <c r="I178" s="513">
        <v>1821</v>
      </c>
      <c r="J178" s="513">
        <v>2614</v>
      </c>
      <c r="K178" s="513">
        <v>25</v>
      </c>
      <c r="L178" s="513">
        <v>54</v>
      </c>
    </row>
    <row r="179" spans="1:12" x14ac:dyDescent="0.25">
      <c r="A179" s="319"/>
      <c r="B179" s="320">
        <v>562</v>
      </c>
      <c r="C179" s="513">
        <v>0</v>
      </c>
      <c r="D179" s="513">
        <v>1</v>
      </c>
      <c r="E179" s="513">
        <v>0</v>
      </c>
      <c r="F179" s="513">
        <v>4</v>
      </c>
      <c r="G179" s="513">
        <v>0</v>
      </c>
      <c r="H179" s="513">
        <v>1</v>
      </c>
      <c r="I179" s="513">
        <v>1960.459546925566</v>
      </c>
      <c r="J179" s="513">
        <v>1966</v>
      </c>
      <c r="K179" s="513">
        <v>1</v>
      </c>
      <c r="L179" s="513">
        <v>0</v>
      </c>
    </row>
    <row r="180" spans="1:12" x14ac:dyDescent="0.25">
      <c r="A180" s="319"/>
      <c r="B180" s="320">
        <v>563</v>
      </c>
      <c r="C180" s="513">
        <v>0</v>
      </c>
      <c r="D180" s="513">
        <v>1</v>
      </c>
      <c r="E180" s="513">
        <v>0</v>
      </c>
      <c r="F180" s="513">
        <v>17</v>
      </c>
      <c r="G180" s="513">
        <v>0</v>
      </c>
      <c r="H180" s="513">
        <v>2</v>
      </c>
      <c r="I180" s="513">
        <v>2143.8841698841698</v>
      </c>
      <c r="J180" s="513">
        <v>2164</v>
      </c>
      <c r="K180" s="513">
        <v>10</v>
      </c>
      <c r="L180" s="513">
        <v>2</v>
      </c>
    </row>
    <row r="181" spans="1:12" x14ac:dyDescent="0.25">
      <c r="A181" s="319"/>
      <c r="B181" s="320">
        <v>571</v>
      </c>
      <c r="C181" s="513">
        <v>0</v>
      </c>
      <c r="D181" s="513">
        <v>2</v>
      </c>
      <c r="E181" s="513">
        <v>0</v>
      </c>
      <c r="F181" s="513">
        <v>3</v>
      </c>
      <c r="G181" s="513">
        <v>0</v>
      </c>
      <c r="H181" s="513">
        <v>0</v>
      </c>
      <c r="I181" s="513">
        <v>2002.7210031347959</v>
      </c>
      <c r="J181" s="513">
        <v>2008</v>
      </c>
      <c r="K181" s="513">
        <v>8</v>
      </c>
      <c r="L181" s="513">
        <v>1</v>
      </c>
    </row>
    <row r="182" spans="1:12" x14ac:dyDescent="0.25">
      <c r="A182" s="319"/>
      <c r="B182" s="320">
        <v>573</v>
      </c>
      <c r="C182" s="513">
        <v>0</v>
      </c>
      <c r="D182" s="513">
        <v>0</v>
      </c>
      <c r="E182" s="513">
        <v>0</v>
      </c>
      <c r="F182" s="513">
        <v>0</v>
      </c>
      <c r="G182" s="513">
        <v>0</v>
      </c>
      <c r="H182" s="513">
        <v>5</v>
      </c>
      <c r="I182" s="513">
        <v>1040</v>
      </c>
      <c r="J182" s="513">
        <v>1045</v>
      </c>
      <c r="K182" s="513">
        <v>3</v>
      </c>
      <c r="L182" s="513">
        <v>1</v>
      </c>
    </row>
    <row r="183" spans="1:12" x14ac:dyDescent="0.25">
      <c r="A183" s="319"/>
      <c r="B183" s="320">
        <v>575</v>
      </c>
      <c r="C183" s="513">
        <v>0</v>
      </c>
      <c r="D183" s="513">
        <v>5</v>
      </c>
      <c r="E183" s="513">
        <v>0</v>
      </c>
      <c r="F183" s="513">
        <v>1</v>
      </c>
      <c r="G183" s="513">
        <v>0</v>
      </c>
      <c r="H183" s="513">
        <v>10</v>
      </c>
      <c r="I183" s="513">
        <v>987</v>
      </c>
      <c r="J183" s="513">
        <v>1003</v>
      </c>
      <c r="K183" s="513">
        <v>1</v>
      </c>
      <c r="L183" s="513">
        <v>0</v>
      </c>
    </row>
    <row r="184" spans="1:12" x14ac:dyDescent="0.25">
      <c r="A184" s="319"/>
      <c r="B184" s="320" t="s">
        <v>225</v>
      </c>
      <c r="C184" s="513">
        <v>0</v>
      </c>
      <c r="D184" s="513">
        <v>0</v>
      </c>
      <c r="E184" s="513">
        <v>0</v>
      </c>
      <c r="F184" s="513">
        <v>0</v>
      </c>
      <c r="G184" s="513">
        <v>0</v>
      </c>
      <c r="H184" s="513">
        <v>0</v>
      </c>
      <c r="I184" s="513">
        <v>20926</v>
      </c>
      <c r="J184" s="513">
        <v>20926</v>
      </c>
      <c r="K184" s="513">
        <v>646</v>
      </c>
      <c r="L184" s="513">
        <v>101</v>
      </c>
    </row>
    <row r="185" spans="1:12" x14ac:dyDescent="0.25">
      <c r="A185" s="319"/>
      <c r="B185" s="320" t="s">
        <v>226</v>
      </c>
      <c r="C185" s="513">
        <v>0</v>
      </c>
      <c r="D185" s="513">
        <v>0</v>
      </c>
      <c r="E185" s="513">
        <v>0</v>
      </c>
      <c r="F185" s="513">
        <v>0</v>
      </c>
      <c r="G185" s="513">
        <v>0</v>
      </c>
      <c r="H185" s="513">
        <v>0</v>
      </c>
      <c r="I185" s="513">
        <v>171764</v>
      </c>
      <c r="J185" s="513">
        <v>171764</v>
      </c>
      <c r="K185" s="513">
        <v>3534</v>
      </c>
      <c r="L185" s="513">
        <v>3912</v>
      </c>
    </row>
    <row r="186" spans="1:12" x14ac:dyDescent="0.25">
      <c r="A186" s="319"/>
      <c r="B186" s="320" t="s">
        <v>73</v>
      </c>
      <c r="C186" s="513">
        <v>0</v>
      </c>
      <c r="D186" s="513">
        <v>0</v>
      </c>
      <c r="E186" s="513">
        <v>1</v>
      </c>
      <c r="F186" s="513">
        <v>4</v>
      </c>
      <c r="G186" s="513">
        <v>0</v>
      </c>
      <c r="H186" s="513">
        <v>0</v>
      </c>
      <c r="I186" s="513">
        <v>640.85135135135101</v>
      </c>
      <c r="J186" s="513">
        <v>646</v>
      </c>
      <c r="K186" s="513">
        <v>7</v>
      </c>
      <c r="L186" s="513">
        <v>0</v>
      </c>
    </row>
    <row r="187" spans="1:12" x14ac:dyDescent="0.25">
      <c r="A187" s="319"/>
      <c r="B187" s="320" t="s">
        <v>227</v>
      </c>
      <c r="C187" s="513">
        <v>0</v>
      </c>
      <c r="D187" s="513">
        <v>0</v>
      </c>
      <c r="E187" s="513">
        <v>0</v>
      </c>
      <c r="F187" s="513">
        <v>0</v>
      </c>
      <c r="G187" s="513">
        <v>0</v>
      </c>
      <c r="H187" s="513">
        <v>0</v>
      </c>
      <c r="I187" s="513">
        <v>39949</v>
      </c>
      <c r="J187" s="513">
        <v>39949</v>
      </c>
      <c r="K187" s="513">
        <v>1026</v>
      </c>
      <c r="L187" s="513">
        <v>384</v>
      </c>
    </row>
    <row r="188" spans="1:12" x14ac:dyDescent="0.25">
      <c r="A188" s="319"/>
      <c r="B188" s="320" t="s">
        <v>228</v>
      </c>
      <c r="C188" s="513">
        <v>0</v>
      </c>
      <c r="D188" s="513">
        <v>0</v>
      </c>
      <c r="E188" s="513">
        <v>0</v>
      </c>
      <c r="F188" s="513">
        <v>0</v>
      </c>
      <c r="G188" s="513">
        <v>0</v>
      </c>
      <c r="H188" s="513">
        <v>0</v>
      </c>
      <c r="I188" s="513">
        <v>47171</v>
      </c>
      <c r="J188" s="513">
        <v>47171</v>
      </c>
      <c r="K188" s="513">
        <v>528</v>
      </c>
      <c r="L188" s="513">
        <v>648</v>
      </c>
    </row>
    <row r="189" spans="1:12" x14ac:dyDescent="0.25">
      <c r="A189" s="319"/>
      <c r="B189" s="320" t="s">
        <v>98</v>
      </c>
      <c r="C189" s="513">
        <v>81187</v>
      </c>
      <c r="D189" s="513">
        <v>0</v>
      </c>
      <c r="E189" s="513">
        <v>103327</v>
      </c>
      <c r="F189" s="513">
        <v>817012</v>
      </c>
      <c r="G189" s="513">
        <v>1364683</v>
      </c>
      <c r="H189" s="513">
        <v>70801</v>
      </c>
      <c r="I189" s="513">
        <v>546862</v>
      </c>
      <c r="J189" s="513">
        <v>2983872</v>
      </c>
      <c r="K189" s="513">
        <v>0</v>
      </c>
      <c r="L189" s="513">
        <v>0</v>
      </c>
    </row>
    <row r="190" spans="1:12" x14ac:dyDescent="0.25">
      <c r="A190" s="39"/>
      <c r="B190" s="320" t="s">
        <v>122</v>
      </c>
      <c r="C190" s="513">
        <v>128806.58695788615</v>
      </c>
      <c r="D190" s="513">
        <v>181</v>
      </c>
      <c r="E190" s="513">
        <v>107785.50419667515</v>
      </c>
      <c r="F190" s="513">
        <v>2246371.7089520269</v>
      </c>
      <c r="G190" s="513">
        <v>1874323.7944749561</v>
      </c>
      <c r="H190" s="513">
        <v>73814.784090909088</v>
      </c>
      <c r="I190" s="513">
        <v>9657329.4257181901</v>
      </c>
      <c r="J190" s="513">
        <v>14088610</v>
      </c>
      <c r="K190" s="513">
        <v>413140.58662561479</v>
      </c>
      <c r="L190" s="513">
        <v>117761.39262510776</v>
      </c>
    </row>
    <row r="191" spans="1:12" x14ac:dyDescent="0.25">
      <c r="A191" s="319"/>
      <c r="B191" s="320"/>
      <c r="C191" s="513"/>
      <c r="D191" s="513"/>
      <c r="E191" s="513"/>
      <c r="F191" s="513"/>
      <c r="G191" s="513"/>
      <c r="H191" s="513"/>
      <c r="I191" s="513"/>
      <c r="J191" s="513"/>
      <c r="K191" s="513"/>
      <c r="L191" s="513"/>
    </row>
    <row r="192" spans="1:12" s="494" customFormat="1" x14ac:dyDescent="0.25">
      <c r="A192" s="319" t="s">
        <v>280</v>
      </c>
      <c r="B192" s="320">
        <v>81</v>
      </c>
      <c r="C192" s="513">
        <v>0</v>
      </c>
      <c r="D192" s="513">
        <v>0</v>
      </c>
      <c r="E192" s="513">
        <v>0</v>
      </c>
      <c r="F192" s="513">
        <v>60</v>
      </c>
      <c r="G192" s="513">
        <v>3</v>
      </c>
      <c r="H192" s="513">
        <v>0</v>
      </c>
      <c r="I192" s="513">
        <v>1803</v>
      </c>
      <c r="J192" s="513">
        <v>1866</v>
      </c>
      <c r="K192" s="513">
        <v>138</v>
      </c>
      <c r="L192" s="513">
        <v>14</v>
      </c>
    </row>
    <row r="193" spans="1:13" s="494" customFormat="1" x14ac:dyDescent="0.25">
      <c r="A193" s="319"/>
      <c r="B193" s="320"/>
      <c r="C193" s="513"/>
      <c r="D193" s="513"/>
      <c r="E193" s="513"/>
      <c r="F193" s="513"/>
      <c r="G193" s="513"/>
      <c r="H193" s="513"/>
      <c r="I193" s="513"/>
      <c r="J193" s="513"/>
      <c r="K193" s="513"/>
      <c r="L193" s="513"/>
    </row>
    <row r="194" spans="1:13" x14ac:dyDescent="0.25">
      <c r="A194" s="319" t="s">
        <v>15</v>
      </c>
      <c r="B194" s="320">
        <v>17</v>
      </c>
      <c r="C194" s="513">
        <v>58</v>
      </c>
      <c r="D194" s="513">
        <v>0</v>
      </c>
      <c r="E194" s="513">
        <v>17</v>
      </c>
      <c r="F194" s="513">
        <v>4826.6899080144667</v>
      </c>
      <c r="G194" s="513">
        <v>1651.1971165755619</v>
      </c>
      <c r="H194" s="513">
        <v>0</v>
      </c>
      <c r="I194" s="513">
        <v>30861.675490892281</v>
      </c>
      <c r="J194" s="513">
        <v>37415</v>
      </c>
      <c r="K194" s="513">
        <v>1787.0985582877811</v>
      </c>
      <c r="L194" s="513">
        <v>252.04927914389049</v>
      </c>
    </row>
    <row r="195" spans="1:13" x14ac:dyDescent="0.25">
      <c r="A195" s="319"/>
      <c r="B195" s="320">
        <v>29</v>
      </c>
      <c r="C195" s="513">
        <v>408</v>
      </c>
      <c r="D195" s="513">
        <v>0</v>
      </c>
      <c r="E195" s="513">
        <v>44</v>
      </c>
      <c r="F195" s="513">
        <v>7349</v>
      </c>
      <c r="G195" s="513">
        <v>2926</v>
      </c>
      <c r="H195" s="513">
        <v>2</v>
      </c>
      <c r="I195" s="513">
        <v>56430</v>
      </c>
      <c r="J195" s="513">
        <v>67159</v>
      </c>
      <c r="K195" s="513">
        <v>2740</v>
      </c>
      <c r="L195" s="513">
        <v>435</v>
      </c>
    </row>
    <row r="196" spans="1:13" s="494" customFormat="1" x14ac:dyDescent="0.25">
      <c r="A196" s="319"/>
      <c r="B196" s="320">
        <v>41</v>
      </c>
      <c r="C196" s="513">
        <v>28</v>
      </c>
      <c r="D196" s="513">
        <v>0</v>
      </c>
      <c r="E196" s="513">
        <v>16</v>
      </c>
      <c r="F196" s="513">
        <v>3928</v>
      </c>
      <c r="G196" s="513">
        <v>1189</v>
      </c>
      <c r="H196" s="513">
        <v>0</v>
      </c>
      <c r="I196" s="513">
        <v>25248.084147703972</v>
      </c>
      <c r="J196" s="513">
        <v>30409</v>
      </c>
      <c r="K196" s="513">
        <v>1237</v>
      </c>
      <c r="L196" s="513">
        <v>270</v>
      </c>
    </row>
    <row r="197" spans="1:13" x14ac:dyDescent="0.25">
      <c r="A197" s="319"/>
      <c r="B197" s="320">
        <v>50</v>
      </c>
      <c r="C197" s="513">
        <v>18</v>
      </c>
      <c r="D197" s="513">
        <v>0</v>
      </c>
      <c r="E197" s="513">
        <v>7</v>
      </c>
      <c r="F197" s="513">
        <v>4273</v>
      </c>
      <c r="G197" s="513">
        <v>1197</v>
      </c>
      <c r="H197" s="513">
        <v>0</v>
      </c>
      <c r="I197" s="513">
        <v>21375</v>
      </c>
      <c r="J197" s="513">
        <v>26870</v>
      </c>
      <c r="K197" s="513">
        <v>1261</v>
      </c>
      <c r="L197" s="513">
        <v>188</v>
      </c>
    </row>
    <row r="198" spans="1:13" s="498" customFormat="1" x14ac:dyDescent="0.25">
      <c r="A198" s="319"/>
      <c r="B198" s="320">
        <v>72</v>
      </c>
      <c r="C198" s="513">
        <v>10</v>
      </c>
      <c r="D198" s="513">
        <v>0</v>
      </c>
      <c r="E198" s="513">
        <v>5</v>
      </c>
      <c r="F198" s="513">
        <v>855</v>
      </c>
      <c r="G198" s="513">
        <v>229</v>
      </c>
      <c r="H198" s="513">
        <v>0</v>
      </c>
      <c r="I198" s="513">
        <v>86847.559444428276</v>
      </c>
      <c r="J198" s="513">
        <v>87947</v>
      </c>
      <c r="K198" s="513">
        <v>3842.2628483242579</v>
      </c>
      <c r="L198" s="513">
        <v>538.26284832425813</v>
      </c>
      <c r="M198" s="494"/>
    </row>
    <row r="199" spans="1:13" x14ac:dyDescent="0.25">
      <c r="A199" s="319"/>
      <c r="B199" s="320">
        <v>80</v>
      </c>
      <c r="C199" s="513">
        <v>95</v>
      </c>
      <c r="D199" s="513">
        <v>0</v>
      </c>
      <c r="E199" s="513">
        <v>11</v>
      </c>
      <c r="F199" s="513">
        <v>3946</v>
      </c>
      <c r="G199" s="513">
        <v>1824</v>
      </c>
      <c r="H199" s="513">
        <v>2</v>
      </c>
      <c r="I199" s="513">
        <v>18235</v>
      </c>
      <c r="J199" s="513">
        <v>24113</v>
      </c>
      <c r="K199" s="513">
        <v>1249</v>
      </c>
      <c r="L199" s="513">
        <v>106</v>
      </c>
    </row>
    <row r="200" spans="1:13" x14ac:dyDescent="0.25">
      <c r="A200" s="319"/>
      <c r="B200" s="320">
        <v>81</v>
      </c>
      <c r="C200" s="513">
        <v>5</v>
      </c>
      <c r="D200" s="513">
        <v>0</v>
      </c>
      <c r="E200" s="513">
        <v>2</v>
      </c>
      <c r="F200" s="513">
        <v>1645</v>
      </c>
      <c r="G200" s="513">
        <v>136</v>
      </c>
      <c r="H200" s="513">
        <v>0</v>
      </c>
      <c r="I200" s="513">
        <v>57885</v>
      </c>
      <c r="J200" s="513">
        <v>59673</v>
      </c>
      <c r="K200" s="513">
        <v>3702</v>
      </c>
      <c r="L200" s="513">
        <v>314</v>
      </c>
    </row>
    <row r="201" spans="1:13" x14ac:dyDescent="0.25">
      <c r="A201" s="319"/>
      <c r="B201" s="320">
        <v>154</v>
      </c>
      <c r="C201" s="513">
        <v>25</v>
      </c>
      <c r="D201" s="513">
        <v>0</v>
      </c>
      <c r="E201" s="513">
        <v>8</v>
      </c>
      <c r="F201" s="513">
        <v>1030</v>
      </c>
      <c r="G201" s="513">
        <v>316</v>
      </c>
      <c r="H201" s="513">
        <v>0</v>
      </c>
      <c r="I201" s="513">
        <v>5576</v>
      </c>
      <c r="J201" s="513">
        <v>6955</v>
      </c>
      <c r="K201" s="513">
        <v>285</v>
      </c>
      <c r="L201" s="513">
        <v>26</v>
      </c>
    </row>
    <row r="202" spans="1:13" x14ac:dyDescent="0.25">
      <c r="A202" s="319"/>
      <c r="B202" s="320">
        <v>170</v>
      </c>
      <c r="C202" s="513">
        <v>39.158476118747302</v>
      </c>
      <c r="D202" s="513">
        <v>0</v>
      </c>
      <c r="E202" s="513">
        <v>2</v>
      </c>
      <c r="F202" s="513">
        <v>3614.0632335404507</v>
      </c>
      <c r="G202" s="513">
        <v>894.69409401870325</v>
      </c>
      <c r="H202" s="513">
        <v>2</v>
      </c>
      <c r="I202" s="513">
        <v>19492.766459549359</v>
      </c>
      <c r="J202" s="513">
        <v>24046</v>
      </c>
      <c r="K202" s="513">
        <v>1072.74323730622</v>
      </c>
      <c r="L202" s="513">
        <v>94.554666415615401</v>
      </c>
    </row>
    <row r="203" spans="1:13" x14ac:dyDescent="0.25">
      <c r="A203" s="319"/>
      <c r="B203" s="320">
        <v>514</v>
      </c>
      <c r="C203" s="513">
        <v>0</v>
      </c>
      <c r="D203" s="513">
        <v>1</v>
      </c>
      <c r="E203" s="513">
        <v>0</v>
      </c>
      <c r="F203" s="513">
        <v>3</v>
      </c>
      <c r="G203" s="513">
        <v>0</v>
      </c>
      <c r="H203" s="513">
        <v>225</v>
      </c>
      <c r="I203" s="513">
        <v>399</v>
      </c>
      <c r="J203" s="513">
        <v>628</v>
      </c>
      <c r="K203" s="513">
        <v>5</v>
      </c>
      <c r="L203" s="513">
        <v>0</v>
      </c>
    </row>
    <row r="204" spans="1:13" s="494" customFormat="1" x14ac:dyDescent="0.25">
      <c r="A204" s="319"/>
      <c r="B204" s="320" t="s">
        <v>219</v>
      </c>
      <c r="C204" s="513">
        <v>0</v>
      </c>
      <c r="D204" s="513">
        <v>0</v>
      </c>
      <c r="E204" s="513">
        <v>0</v>
      </c>
      <c r="F204" s="513">
        <v>0</v>
      </c>
      <c r="G204" s="513">
        <v>0</v>
      </c>
      <c r="H204" s="513">
        <v>0</v>
      </c>
      <c r="I204" s="513">
        <v>91413</v>
      </c>
      <c r="J204" s="513">
        <v>91413</v>
      </c>
      <c r="K204" s="513">
        <v>1857</v>
      </c>
      <c r="L204" s="513">
        <v>571</v>
      </c>
    </row>
    <row r="205" spans="1:13" x14ac:dyDescent="0.25">
      <c r="A205" s="319"/>
      <c r="B205" s="320" t="s">
        <v>278</v>
      </c>
      <c r="C205" s="513">
        <v>0</v>
      </c>
      <c r="D205" s="513">
        <v>0</v>
      </c>
      <c r="E205" s="513">
        <v>0</v>
      </c>
      <c r="F205" s="513">
        <v>0</v>
      </c>
      <c r="G205" s="513">
        <v>0</v>
      </c>
      <c r="H205" s="513">
        <v>0</v>
      </c>
      <c r="I205" s="513">
        <v>56452</v>
      </c>
      <c r="J205" s="513">
        <v>56452</v>
      </c>
      <c r="K205" s="513">
        <v>1173</v>
      </c>
      <c r="L205" s="513">
        <v>317</v>
      </c>
    </row>
    <row r="206" spans="1:13" x14ac:dyDescent="0.25">
      <c r="A206" s="319"/>
      <c r="B206" s="26" t="s">
        <v>279</v>
      </c>
      <c r="C206" s="513">
        <v>0</v>
      </c>
      <c r="D206" s="513">
        <v>0</v>
      </c>
      <c r="E206" s="513">
        <v>0</v>
      </c>
      <c r="F206" s="513">
        <v>0</v>
      </c>
      <c r="G206" s="513">
        <v>0</v>
      </c>
      <c r="H206" s="513">
        <v>0</v>
      </c>
      <c r="I206" s="513">
        <v>31806</v>
      </c>
      <c r="J206" s="513">
        <v>31806</v>
      </c>
      <c r="K206" s="513">
        <v>910</v>
      </c>
      <c r="L206" s="513">
        <v>197</v>
      </c>
    </row>
    <row r="207" spans="1:13" x14ac:dyDescent="0.25">
      <c r="A207" s="319"/>
      <c r="B207" s="26" t="s">
        <v>122</v>
      </c>
      <c r="C207" s="513">
        <v>686.15847611874733</v>
      </c>
      <c r="D207" s="513">
        <v>1</v>
      </c>
      <c r="E207" s="513">
        <v>112</v>
      </c>
      <c r="F207" s="513">
        <v>31469.753141554917</v>
      </c>
      <c r="G207" s="513">
        <v>10362.891210594265</v>
      </c>
      <c r="H207" s="513">
        <v>231</v>
      </c>
      <c r="I207" s="513">
        <v>502021.08554257388</v>
      </c>
      <c r="J207" s="513">
        <v>544886</v>
      </c>
      <c r="K207" s="513">
        <v>21121.104643918257</v>
      </c>
      <c r="L207" s="513">
        <v>3308.8667938837643</v>
      </c>
    </row>
    <row r="208" spans="1:13" s="494" customFormat="1" x14ac:dyDescent="0.25">
      <c r="A208" s="319"/>
      <c r="B208" s="320"/>
      <c r="C208" s="513"/>
      <c r="D208" s="513"/>
      <c r="E208" s="513"/>
      <c r="F208" s="513"/>
      <c r="G208" s="513"/>
      <c r="H208" s="513"/>
      <c r="I208" s="513"/>
      <c r="J208" s="513"/>
      <c r="K208" s="513"/>
      <c r="L208" s="513"/>
    </row>
    <row r="209" spans="1:12" x14ac:dyDescent="0.25">
      <c r="A209" s="319" t="s">
        <v>24</v>
      </c>
      <c r="B209" s="320">
        <v>106</v>
      </c>
      <c r="C209" s="513">
        <v>13</v>
      </c>
      <c r="D209" s="513">
        <v>0</v>
      </c>
      <c r="E209" s="513">
        <v>3</v>
      </c>
      <c r="F209" s="513">
        <v>1204</v>
      </c>
      <c r="G209" s="513">
        <v>430</v>
      </c>
      <c r="H209" s="513">
        <v>0</v>
      </c>
      <c r="I209" s="513">
        <v>6725</v>
      </c>
      <c r="J209" s="513">
        <v>8375</v>
      </c>
      <c r="K209" s="513">
        <v>634</v>
      </c>
      <c r="L209" s="513">
        <v>111</v>
      </c>
    </row>
    <row r="210" spans="1:12" x14ac:dyDescent="0.25">
      <c r="A210" s="319"/>
      <c r="B210" s="320">
        <v>138</v>
      </c>
      <c r="C210" s="513">
        <v>11</v>
      </c>
      <c r="D210" s="513">
        <v>0</v>
      </c>
      <c r="E210" s="513">
        <v>7</v>
      </c>
      <c r="F210" s="513">
        <v>1053.3534927075339</v>
      </c>
      <c r="G210" s="513">
        <v>730.15149687465737</v>
      </c>
      <c r="H210" s="513">
        <v>0</v>
      </c>
      <c r="I210" s="513">
        <v>5929.403991665753</v>
      </c>
      <c r="J210" s="513">
        <v>7731</v>
      </c>
      <c r="K210" s="513">
        <v>692</v>
      </c>
      <c r="L210" s="513">
        <v>125</v>
      </c>
    </row>
    <row r="211" spans="1:12" x14ac:dyDescent="0.25">
      <c r="A211" s="319"/>
      <c r="B211" s="320" t="s">
        <v>122</v>
      </c>
      <c r="C211" s="513">
        <v>24</v>
      </c>
      <c r="D211" s="513">
        <v>0</v>
      </c>
      <c r="E211" s="513">
        <v>10</v>
      </c>
      <c r="F211" s="513">
        <v>2257.3534927075339</v>
      </c>
      <c r="G211" s="513">
        <v>1160.1514968746574</v>
      </c>
      <c r="H211" s="513">
        <v>0</v>
      </c>
      <c r="I211" s="513">
        <v>12654.403991665753</v>
      </c>
      <c r="J211" s="513">
        <v>16106</v>
      </c>
      <c r="K211" s="513">
        <v>1326</v>
      </c>
      <c r="L211" s="513">
        <v>236</v>
      </c>
    </row>
    <row r="212" spans="1:12" s="494" customFormat="1" x14ac:dyDescent="0.25">
      <c r="A212" s="319"/>
      <c r="B212" s="320"/>
      <c r="C212" s="513"/>
      <c r="D212" s="513"/>
      <c r="E212" s="513"/>
      <c r="F212" s="513"/>
      <c r="G212" s="513"/>
      <c r="H212" s="513"/>
      <c r="I212" s="513"/>
      <c r="J212" s="513"/>
      <c r="K212" s="513"/>
      <c r="L212" s="513"/>
    </row>
    <row r="213" spans="1:12" x14ac:dyDescent="0.25">
      <c r="A213" s="319" t="s">
        <v>78</v>
      </c>
      <c r="B213" s="320">
        <v>571</v>
      </c>
      <c r="C213" s="514">
        <v>0</v>
      </c>
      <c r="D213" s="514">
        <v>0</v>
      </c>
      <c r="E213" s="514">
        <v>0</v>
      </c>
      <c r="F213" s="514">
        <v>2</v>
      </c>
      <c r="G213" s="514">
        <v>0</v>
      </c>
      <c r="H213" s="514">
        <v>0</v>
      </c>
      <c r="I213" s="514">
        <v>2951.8605015673979</v>
      </c>
      <c r="J213" s="514">
        <v>2954</v>
      </c>
      <c r="K213" s="514">
        <v>22</v>
      </c>
      <c r="L213" s="514">
        <v>2</v>
      </c>
    </row>
    <row r="214" spans="1:12" x14ac:dyDescent="0.25">
      <c r="A214" s="319"/>
      <c r="B214" s="320"/>
      <c r="C214" s="513"/>
      <c r="D214" s="513"/>
      <c r="E214" s="513"/>
      <c r="F214" s="513"/>
      <c r="G214" s="513"/>
      <c r="H214" s="513"/>
      <c r="I214" s="513"/>
      <c r="J214" s="513"/>
      <c r="K214" s="513"/>
      <c r="L214" s="513"/>
    </row>
    <row r="215" spans="1:12" x14ac:dyDescent="0.25">
      <c r="A215" s="319" t="s">
        <v>18</v>
      </c>
      <c r="B215" s="320">
        <v>1</v>
      </c>
      <c r="C215" s="513">
        <v>8</v>
      </c>
      <c r="D215" s="513">
        <v>0</v>
      </c>
      <c r="E215" s="513">
        <v>3</v>
      </c>
      <c r="F215" s="513">
        <v>878</v>
      </c>
      <c r="G215" s="513">
        <v>268</v>
      </c>
      <c r="H215" s="513">
        <v>3</v>
      </c>
      <c r="I215" s="513">
        <v>5934</v>
      </c>
      <c r="J215" s="513">
        <v>7095</v>
      </c>
      <c r="K215" s="513">
        <v>559</v>
      </c>
      <c r="L215" s="513">
        <v>56</v>
      </c>
    </row>
    <row r="216" spans="1:12" x14ac:dyDescent="0.25">
      <c r="A216" s="319"/>
      <c r="B216" s="320">
        <v>30</v>
      </c>
      <c r="C216" s="513">
        <v>2</v>
      </c>
      <c r="D216" s="513">
        <v>0</v>
      </c>
      <c r="E216" s="513">
        <v>3</v>
      </c>
      <c r="F216" s="513">
        <v>140</v>
      </c>
      <c r="G216" s="513">
        <v>28</v>
      </c>
      <c r="H216" s="513">
        <v>0</v>
      </c>
      <c r="I216" s="513">
        <v>63161.90609511052</v>
      </c>
      <c r="J216" s="513">
        <v>63335</v>
      </c>
      <c r="K216" s="513">
        <v>2997.5451216789461</v>
      </c>
      <c r="L216" s="513">
        <v>221.2725608394731</v>
      </c>
    </row>
    <row r="217" spans="1:12" x14ac:dyDescent="0.25">
      <c r="A217" s="319"/>
      <c r="B217" s="320">
        <v>32</v>
      </c>
      <c r="C217" s="513">
        <v>5</v>
      </c>
      <c r="D217" s="513">
        <v>0</v>
      </c>
      <c r="E217" s="513">
        <v>3</v>
      </c>
      <c r="F217" s="513">
        <v>1905</v>
      </c>
      <c r="G217" s="513">
        <v>326</v>
      </c>
      <c r="H217" s="513">
        <v>2</v>
      </c>
      <c r="I217" s="513">
        <v>8824</v>
      </c>
      <c r="J217" s="513">
        <v>11065</v>
      </c>
      <c r="K217" s="513">
        <v>451</v>
      </c>
      <c r="L217" s="513">
        <v>103</v>
      </c>
    </row>
    <row r="218" spans="1:12" s="494" customFormat="1" x14ac:dyDescent="0.25">
      <c r="A218" s="319"/>
      <c r="B218" s="320">
        <v>40</v>
      </c>
      <c r="C218" s="513">
        <v>3</v>
      </c>
      <c r="D218" s="513">
        <v>0</v>
      </c>
      <c r="E218" s="513">
        <v>0</v>
      </c>
      <c r="F218" s="513">
        <v>58</v>
      </c>
      <c r="G218" s="513">
        <v>2</v>
      </c>
      <c r="H218" s="513">
        <v>1</v>
      </c>
      <c r="I218" s="513">
        <v>4964</v>
      </c>
      <c r="J218" s="513">
        <v>5028</v>
      </c>
      <c r="K218" s="513">
        <v>278</v>
      </c>
      <c r="L218" s="513">
        <v>31</v>
      </c>
    </row>
    <row r="219" spans="1:12" s="494" customFormat="1" x14ac:dyDescent="0.25">
      <c r="A219" s="319"/>
      <c r="B219" s="320">
        <v>45</v>
      </c>
      <c r="C219" s="513">
        <v>3</v>
      </c>
      <c r="D219" s="513">
        <v>0</v>
      </c>
      <c r="E219" s="513">
        <v>2</v>
      </c>
      <c r="F219" s="513">
        <v>916</v>
      </c>
      <c r="G219" s="513">
        <v>89</v>
      </c>
      <c r="H219" s="513">
        <v>1</v>
      </c>
      <c r="I219" s="513">
        <v>101217</v>
      </c>
      <c r="J219" s="513">
        <v>102228</v>
      </c>
      <c r="K219" s="513">
        <v>4555</v>
      </c>
      <c r="L219" s="513">
        <v>615</v>
      </c>
    </row>
    <row r="220" spans="1:12" s="494" customFormat="1" x14ac:dyDescent="0.25">
      <c r="A220" s="319"/>
      <c r="B220" s="320">
        <v>48</v>
      </c>
      <c r="C220" s="513">
        <v>6</v>
      </c>
      <c r="D220" s="513">
        <v>0</v>
      </c>
      <c r="E220" s="513">
        <v>0</v>
      </c>
      <c r="F220" s="513">
        <v>764</v>
      </c>
      <c r="G220" s="513">
        <v>51</v>
      </c>
      <c r="H220" s="513">
        <v>1</v>
      </c>
      <c r="I220" s="513">
        <v>40481</v>
      </c>
      <c r="J220" s="513">
        <v>41303</v>
      </c>
      <c r="K220" s="513">
        <v>1330</v>
      </c>
      <c r="L220" s="513">
        <v>164</v>
      </c>
    </row>
    <row r="221" spans="1:12" s="494" customFormat="1" x14ac:dyDescent="0.25">
      <c r="A221" s="319"/>
      <c r="B221" s="320">
        <v>56</v>
      </c>
      <c r="C221" s="513">
        <v>15</v>
      </c>
      <c r="D221" s="513">
        <v>0</v>
      </c>
      <c r="E221" s="513">
        <v>4</v>
      </c>
      <c r="F221" s="513">
        <v>3336</v>
      </c>
      <c r="G221" s="513">
        <v>104</v>
      </c>
      <c r="H221" s="513">
        <v>1</v>
      </c>
      <c r="I221" s="513">
        <v>105263.4701267351</v>
      </c>
      <c r="J221" s="513">
        <v>108723</v>
      </c>
      <c r="K221" s="513">
        <v>5221</v>
      </c>
      <c r="L221" s="513">
        <v>708</v>
      </c>
    </row>
    <row r="222" spans="1:12" x14ac:dyDescent="0.25">
      <c r="A222" s="319"/>
      <c r="B222" s="320">
        <v>61</v>
      </c>
      <c r="C222" s="513">
        <v>9</v>
      </c>
      <c r="D222" s="513">
        <v>0</v>
      </c>
      <c r="E222" s="513">
        <v>4</v>
      </c>
      <c r="F222" s="513">
        <v>457</v>
      </c>
      <c r="G222" s="513">
        <v>56</v>
      </c>
      <c r="H222" s="513">
        <v>1</v>
      </c>
      <c r="I222" s="513">
        <v>104714.018040608</v>
      </c>
      <c r="J222" s="513">
        <v>105241</v>
      </c>
      <c r="K222" s="513">
        <v>4724.6842782647291</v>
      </c>
      <c r="L222" s="513">
        <v>860</v>
      </c>
    </row>
    <row r="223" spans="1:12" x14ac:dyDescent="0.25">
      <c r="A223" s="319"/>
      <c r="B223" s="320">
        <v>62</v>
      </c>
      <c r="C223" s="513">
        <v>12</v>
      </c>
      <c r="D223" s="513">
        <v>0</v>
      </c>
      <c r="E223" s="513">
        <v>1</v>
      </c>
      <c r="F223" s="513">
        <v>1186</v>
      </c>
      <c r="G223" s="513">
        <v>76</v>
      </c>
      <c r="H223" s="513">
        <v>1</v>
      </c>
      <c r="I223" s="513">
        <v>62088</v>
      </c>
      <c r="J223" s="513">
        <v>63364</v>
      </c>
      <c r="K223" s="513">
        <v>1922</v>
      </c>
      <c r="L223" s="513">
        <v>265</v>
      </c>
    </row>
    <row r="224" spans="1:12" x14ac:dyDescent="0.25">
      <c r="A224" s="319"/>
      <c r="B224" s="320">
        <v>65</v>
      </c>
      <c r="C224" s="513">
        <v>2</v>
      </c>
      <c r="D224" s="513">
        <v>0</v>
      </c>
      <c r="E224" s="513">
        <v>5</v>
      </c>
      <c r="F224" s="513">
        <v>309</v>
      </c>
      <c r="G224" s="513">
        <v>34</v>
      </c>
      <c r="H224" s="513">
        <v>0</v>
      </c>
      <c r="I224" s="513">
        <v>57852</v>
      </c>
      <c r="J224" s="513">
        <v>58202</v>
      </c>
      <c r="K224" s="513">
        <v>1828</v>
      </c>
      <c r="L224" s="513">
        <v>572</v>
      </c>
    </row>
    <row r="225" spans="1:12" x14ac:dyDescent="0.25">
      <c r="A225" s="319"/>
      <c r="B225" s="320">
        <v>66</v>
      </c>
      <c r="C225" s="513">
        <v>3</v>
      </c>
      <c r="D225" s="513">
        <v>0</v>
      </c>
      <c r="E225" s="513">
        <v>1</v>
      </c>
      <c r="F225" s="513">
        <v>613</v>
      </c>
      <c r="G225" s="513">
        <v>100</v>
      </c>
      <c r="H225" s="513">
        <v>0</v>
      </c>
      <c r="I225" s="513">
        <v>54904</v>
      </c>
      <c r="J225" s="513">
        <v>55621</v>
      </c>
      <c r="K225" s="513">
        <v>2442</v>
      </c>
      <c r="L225" s="513">
        <v>603</v>
      </c>
    </row>
    <row r="226" spans="1:12" x14ac:dyDescent="0.25">
      <c r="A226" s="319"/>
      <c r="B226" s="320">
        <v>72</v>
      </c>
      <c r="C226" s="513">
        <v>8</v>
      </c>
      <c r="D226" s="513">
        <v>0</v>
      </c>
      <c r="E226" s="513">
        <v>4</v>
      </c>
      <c r="F226" s="513">
        <v>1617</v>
      </c>
      <c r="G226" s="513">
        <v>148</v>
      </c>
      <c r="H226" s="513">
        <v>2</v>
      </c>
      <c r="I226" s="513">
        <v>128257.8836444108</v>
      </c>
      <c r="J226" s="513">
        <v>130037</v>
      </c>
      <c r="K226" s="513">
        <v>6435.4267245144565</v>
      </c>
      <c r="L226" s="513">
        <v>962.42672451445708</v>
      </c>
    </row>
    <row r="227" spans="1:12" s="494" customFormat="1" x14ac:dyDescent="0.25">
      <c r="A227" s="319"/>
      <c r="B227" s="320">
        <v>77</v>
      </c>
      <c r="C227" s="513">
        <v>3</v>
      </c>
      <c r="D227" s="513">
        <v>0</v>
      </c>
      <c r="E227" s="513">
        <v>2</v>
      </c>
      <c r="F227" s="513">
        <v>228</v>
      </c>
      <c r="G227" s="513">
        <v>17</v>
      </c>
      <c r="H227" s="513">
        <v>0</v>
      </c>
      <c r="I227" s="513">
        <v>48267.527133732328</v>
      </c>
      <c r="J227" s="513">
        <v>48518</v>
      </c>
      <c r="K227" s="513">
        <v>1761.561585273852</v>
      </c>
      <c r="L227" s="513">
        <v>441</v>
      </c>
    </row>
    <row r="228" spans="1:12" x14ac:dyDescent="0.25">
      <c r="A228" s="319"/>
      <c r="B228" s="320">
        <v>81</v>
      </c>
      <c r="C228" s="513">
        <v>27</v>
      </c>
      <c r="D228" s="513">
        <v>0</v>
      </c>
      <c r="E228" s="513">
        <v>5</v>
      </c>
      <c r="F228" s="513">
        <v>3285</v>
      </c>
      <c r="G228" s="513">
        <v>239</v>
      </c>
      <c r="H228" s="513">
        <v>0</v>
      </c>
      <c r="I228" s="513">
        <v>120680</v>
      </c>
      <c r="J228" s="513">
        <v>124236</v>
      </c>
      <c r="K228" s="513">
        <v>6442</v>
      </c>
      <c r="L228" s="513">
        <v>647</v>
      </c>
    </row>
    <row r="229" spans="1:12" x14ac:dyDescent="0.25">
      <c r="A229" s="319"/>
      <c r="B229" s="320">
        <v>108</v>
      </c>
      <c r="C229" s="513">
        <v>2</v>
      </c>
      <c r="D229" s="513">
        <v>0</v>
      </c>
      <c r="E229" s="513">
        <v>1</v>
      </c>
      <c r="F229" s="513">
        <v>450</v>
      </c>
      <c r="G229" s="513">
        <v>10</v>
      </c>
      <c r="H229" s="513">
        <v>0</v>
      </c>
      <c r="I229" s="513">
        <v>37303.5154056346</v>
      </c>
      <c r="J229" s="513">
        <v>37767</v>
      </c>
      <c r="K229" s="513">
        <v>1672.0515405634601</v>
      </c>
      <c r="L229" s="513">
        <v>135</v>
      </c>
    </row>
    <row r="230" spans="1:12" x14ac:dyDescent="0.25">
      <c r="A230" s="319"/>
      <c r="B230" s="320">
        <v>140</v>
      </c>
      <c r="C230" s="513">
        <v>0</v>
      </c>
      <c r="D230" s="513">
        <v>0</v>
      </c>
      <c r="E230" s="513">
        <v>0</v>
      </c>
      <c r="F230" s="513">
        <v>5</v>
      </c>
      <c r="G230" s="513">
        <v>0</v>
      </c>
      <c r="H230" s="513">
        <v>0</v>
      </c>
      <c r="I230" s="513">
        <v>1375.089356110381</v>
      </c>
      <c r="J230" s="513">
        <v>1380</v>
      </c>
      <c r="K230" s="513">
        <v>87</v>
      </c>
      <c r="L230" s="513">
        <v>4</v>
      </c>
    </row>
    <row r="231" spans="1:12" x14ac:dyDescent="0.25">
      <c r="A231" s="319"/>
      <c r="B231" s="320">
        <v>520</v>
      </c>
      <c r="C231" s="513">
        <v>0</v>
      </c>
      <c r="D231" s="513">
        <v>0</v>
      </c>
      <c r="E231" s="513">
        <v>0</v>
      </c>
      <c r="F231" s="513">
        <v>11</v>
      </c>
      <c r="G231" s="513">
        <v>0</v>
      </c>
      <c r="H231" s="513">
        <v>11</v>
      </c>
      <c r="I231" s="513">
        <v>275</v>
      </c>
      <c r="J231" s="513">
        <v>297</v>
      </c>
      <c r="K231" s="513">
        <v>4</v>
      </c>
      <c r="L231" s="513">
        <v>25</v>
      </c>
    </row>
    <row r="232" spans="1:12" x14ac:dyDescent="0.25">
      <c r="A232" s="319"/>
      <c r="B232" s="320">
        <v>521</v>
      </c>
      <c r="C232" s="513">
        <v>0</v>
      </c>
      <c r="D232" s="513">
        <v>1</v>
      </c>
      <c r="E232" s="513">
        <v>0</v>
      </c>
      <c r="F232" s="513">
        <v>10</v>
      </c>
      <c r="G232" s="513">
        <v>7</v>
      </c>
      <c r="H232" s="513">
        <v>267</v>
      </c>
      <c r="I232" s="513">
        <v>291</v>
      </c>
      <c r="J232" s="513">
        <v>576</v>
      </c>
      <c r="K232" s="513">
        <v>16</v>
      </c>
      <c r="L232" s="513">
        <v>8</v>
      </c>
    </row>
    <row r="233" spans="1:12" x14ac:dyDescent="0.25">
      <c r="A233" s="319"/>
      <c r="B233" s="320">
        <v>522</v>
      </c>
      <c r="C233" s="513">
        <v>0</v>
      </c>
      <c r="D233" s="513">
        <v>2</v>
      </c>
      <c r="E233" s="513">
        <v>0</v>
      </c>
      <c r="F233" s="513">
        <v>12</v>
      </c>
      <c r="G233" s="513">
        <v>8</v>
      </c>
      <c r="H233" s="513">
        <v>279</v>
      </c>
      <c r="I233" s="513">
        <v>321</v>
      </c>
      <c r="J233" s="513">
        <v>622</v>
      </c>
      <c r="K233" s="513">
        <v>5</v>
      </c>
      <c r="L233" s="513">
        <v>2</v>
      </c>
    </row>
    <row r="234" spans="1:12" x14ac:dyDescent="0.25">
      <c r="A234" s="319"/>
      <c r="B234" s="320" t="s">
        <v>235</v>
      </c>
      <c r="C234" s="513">
        <v>0</v>
      </c>
      <c r="D234" s="513">
        <v>0</v>
      </c>
      <c r="E234" s="513">
        <v>0</v>
      </c>
      <c r="F234" s="513">
        <v>0</v>
      </c>
      <c r="G234" s="513">
        <v>0</v>
      </c>
      <c r="H234" s="513">
        <v>0</v>
      </c>
      <c r="I234" s="513">
        <v>103707</v>
      </c>
      <c r="J234" s="513">
        <v>103707</v>
      </c>
      <c r="K234" s="513">
        <v>2957</v>
      </c>
      <c r="L234" s="513">
        <v>513</v>
      </c>
    </row>
    <row r="235" spans="1:12" x14ac:dyDescent="0.25">
      <c r="A235" s="319"/>
      <c r="B235" s="320" t="s">
        <v>196</v>
      </c>
      <c r="C235" s="513">
        <v>0</v>
      </c>
      <c r="D235" s="513">
        <v>0</v>
      </c>
      <c r="E235" s="513">
        <v>0</v>
      </c>
      <c r="F235" s="513">
        <v>0</v>
      </c>
      <c r="G235" s="513">
        <v>0</v>
      </c>
      <c r="H235" s="513">
        <v>0</v>
      </c>
      <c r="I235" s="513">
        <v>5302</v>
      </c>
      <c r="J235" s="513">
        <v>5302</v>
      </c>
      <c r="K235" s="513">
        <v>24</v>
      </c>
      <c r="L235" s="513">
        <v>9</v>
      </c>
    </row>
    <row r="236" spans="1:12" x14ac:dyDescent="0.25">
      <c r="A236" s="319"/>
      <c r="B236" s="320" t="s">
        <v>230</v>
      </c>
      <c r="C236" s="513">
        <v>0</v>
      </c>
      <c r="D236" s="513">
        <v>0</v>
      </c>
      <c r="E236" s="513">
        <v>0</v>
      </c>
      <c r="F236" s="513">
        <v>0</v>
      </c>
      <c r="G236" s="513">
        <v>0</v>
      </c>
      <c r="H236" s="513">
        <v>0</v>
      </c>
      <c r="I236" s="513">
        <v>98822</v>
      </c>
      <c r="J236" s="513">
        <v>98822</v>
      </c>
      <c r="K236" s="513">
        <v>1796</v>
      </c>
      <c r="L236" s="513">
        <v>322</v>
      </c>
    </row>
    <row r="237" spans="1:12" x14ac:dyDescent="0.25">
      <c r="A237" s="319"/>
      <c r="B237" s="320" t="s">
        <v>231</v>
      </c>
      <c r="C237" s="513">
        <v>0</v>
      </c>
      <c r="D237" s="513">
        <v>0</v>
      </c>
      <c r="E237" s="513">
        <v>0</v>
      </c>
      <c r="F237" s="513">
        <v>0</v>
      </c>
      <c r="G237" s="513">
        <v>0</v>
      </c>
      <c r="H237" s="513">
        <v>0</v>
      </c>
      <c r="I237" s="513">
        <v>119773</v>
      </c>
      <c r="J237" s="513">
        <v>119773</v>
      </c>
      <c r="K237" s="513">
        <v>2503</v>
      </c>
      <c r="L237" s="513">
        <v>173</v>
      </c>
    </row>
    <row r="238" spans="1:12" x14ac:dyDescent="0.25">
      <c r="A238" s="319"/>
      <c r="B238" s="320" t="s">
        <v>232</v>
      </c>
      <c r="C238" s="513">
        <v>0</v>
      </c>
      <c r="D238" s="513">
        <v>0</v>
      </c>
      <c r="E238" s="513">
        <v>0</v>
      </c>
      <c r="F238" s="513">
        <v>0</v>
      </c>
      <c r="G238" s="513">
        <v>0</v>
      </c>
      <c r="H238" s="513">
        <v>0</v>
      </c>
      <c r="I238" s="513">
        <v>148302</v>
      </c>
      <c r="J238" s="513">
        <v>148302</v>
      </c>
      <c r="K238" s="513">
        <v>2005</v>
      </c>
      <c r="L238" s="513">
        <v>261</v>
      </c>
    </row>
    <row r="239" spans="1:12" x14ac:dyDescent="0.25">
      <c r="A239" s="319"/>
      <c r="B239" s="320" t="s">
        <v>233</v>
      </c>
      <c r="C239" s="513">
        <v>0</v>
      </c>
      <c r="D239" s="513">
        <v>0</v>
      </c>
      <c r="E239" s="513">
        <v>0</v>
      </c>
      <c r="F239" s="513">
        <v>0</v>
      </c>
      <c r="G239" s="513">
        <v>0</v>
      </c>
      <c r="H239" s="513">
        <v>0</v>
      </c>
      <c r="I239" s="513">
        <v>29231</v>
      </c>
      <c r="J239" s="513">
        <v>29231</v>
      </c>
      <c r="K239" s="513">
        <v>427</v>
      </c>
      <c r="L239" s="513">
        <v>159</v>
      </c>
    </row>
    <row r="240" spans="1:12" x14ac:dyDescent="0.25">
      <c r="A240" s="319"/>
      <c r="B240" s="320" t="s">
        <v>234</v>
      </c>
      <c r="C240" s="513">
        <v>0</v>
      </c>
      <c r="D240" s="513">
        <v>0</v>
      </c>
      <c r="E240" s="513">
        <v>0</v>
      </c>
      <c r="F240" s="513">
        <v>0</v>
      </c>
      <c r="G240" s="513">
        <v>0</v>
      </c>
      <c r="H240" s="513">
        <v>0</v>
      </c>
      <c r="I240" s="513">
        <v>94609</v>
      </c>
      <c r="J240" s="513">
        <v>94609</v>
      </c>
      <c r="K240" s="513">
        <v>1513</v>
      </c>
      <c r="L240" s="513">
        <v>382</v>
      </c>
    </row>
    <row r="241" spans="1:12" x14ac:dyDescent="0.25">
      <c r="A241" s="319"/>
      <c r="B241" s="320" t="s">
        <v>98</v>
      </c>
      <c r="C241" s="513">
        <v>36250</v>
      </c>
      <c r="D241" s="513">
        <v>0</v>
      </c>
      <c r="E241" s="513">
        <v>51384</v>
      </c>
      <c r="F241" s="513">
        <v>238818</v>
      </c>
      <c r="G241" s="513">
        <v>405466</v>
      </c>
      <c r="H241" s="513">
        <v>22118</v>
      </c>
      <c r="I241" s="513">
        <v>169123</v>
      </c>
      <c r="J241" s="513">
        <v>923159</v>
      </c>
      <c r="K241" s="513">
        <v>0</v>
      </c>
      <c r="L241" s="513">
        <v>0</v>
      </c>
    </row>
    <row r="242" spans="1:12" x14ac:dyDescent="0.25">
      <c r="A242" s="319"/>
      <c r="B242" s="320" t="s">
        <v>122</v>
      </c>
      <c r="C242" s="513">
        <v>36358</v>
      </c>
      <c r="D242" s="513">
        <v>3</v>
      </c>
      <c r="E242" s="513">
        <v>51422</v>
      </c>
      <c r="F242" s="513">
        <v>254998</v>
      </c>
      <c r="G242" s="513">
        <v>407029</v>
      </c>
      <c r="H242" s="513">
        <v>22688</v>
      </c>
      <c r="I242" s="513">
        <v>1715043.4098023418</v>
      </c>
      <c r="J242" s="513">
        <v>2487543</v>
      </c>
      <c r="K242" s="513">
        <v>53956.269250295438</v>
      </c>
      <c r="L242" s="513">
        <v>8241.6992853539305</v>
      </c>
    </row>
    <row r="243" spans="1:12" x14ac:dyDescent="0.25">
      <c r="A243" s="319"/>
      <c r="B243" s="320"/>
      <c r="C243" s="513"/>
      <c r="D243" s="513"/>
      <c r="E243" s="513"/>
      <c r="F243" s="513"/>
      <c r="G243" s="513"/>
      <c r="H243" s="513"/>
      <c r="I243" s="513"/>
      <c r="J243" s="513"/>
      <c r="K243" s="513"/>
      <c r="L243" s="513"/>
    </row>
    <row r="244" spans="1:12" x14ac:dyDescent="0.25">
      <c r="A244" s="39" t="s">
        <v>28</v>
      </c>
      <c r="B244" s="320">
        <v>3</v>
      </c>
      <c r="C244" s="513">
        <v>16</v>
      </c>
      <c r="D244" s="513">
        <v>0</v>
      </c>
      <c r="E244" s="513">
        <v>5</v>
      </c>
      <c r="F244" s="513">
        <v>3102</v>
      </c>
      <c r="G244" s="513">
        <v>1076</v>
      </c>
      <c r="H244" s="513">
        <v>0</v>
      </c>
      <c r="I244" s="513">
        <v>20760.820968989519</v>
      </c>
      <c r="J244" s="513">
        <v>24960</v>
      </c>
      <c r="K244" s="513">
        <v>1612.0938400956329</v>
      </c>
      <c r="L244" s="513">
        <v>136.1407601434498</v>
      </c>
    </row>
    <row r="245" spans="1:12" x14ac:dyDescent="0.25">
      <c r="A245" s="319"/>
      <c r="B245" s="320">
        <v>17</v>
      </c>
      <c r="C245" s="513">
        <v>24</v>
      </c>
      <c r="D245" s="513">
        <v>0</v>
      </c>
      <c r="E245" s="513">
        <v>5</v>
      </c>
      <c r="F245" s="513">
        <v>1844.292008653576</v>
      </c>
      <c r="G245" s="513">
        <v>412.08343104387893</v>
      </c>
      <c r="H245" s="513">
        <v>0</v>
      </c>
      <c r="I245" s="513">
        <v>12159.709163872971</v>
      </c>
      <c r="J245" s="513">
        <v>14445</v>
      </c>
      <c r="K245" s="513">
        <v>597.04171552193952</v>
      </c>
      <c r="L245" s="513">
        <v>62.020857760969733</v>
      </c>
    </row>
    <row r="246" spans="1:12" x14ac:dyDescent="0.25">
      <c r="A246" s="319"/>
      <c r="B246" s="320" t="s">
        <v>259</v>
      </c>
      <c r="C246" s="513">
        <v>0</v>
      </c>
      <c r="D246" s="513">
        <v>0</v>
      </c>
      <c r="E246" s="513">
        <v>0</v>
      </c>
      <c r="F246" s="513">
        <v>0</v>
      </c>
      <c r="G246" s="513">
        <v>0</v>
      </c>
      <c r="H246" s="513">
        <v>0</v>
      </c>
      <c r="I246" s="513">
        <v>0</v>
      </c>
      <c r="J246" s="513">
        <v>14891</v>
      </c>
      <c r="K246" s="513">
        <v>241</v>
      </c>
      <c r="L246" s="513">
        <v>80</v>
      </c>
    </row>
    <row r="247" spans="1:12" x14ac:dyDescent="0.25">
      <c r="A247" s="319"/>
      <c r="B247" s="320" t="s">
        <v>122</v>
      </c>
      <c r="C247" s="513">
        <v>40</v>
      </c>
      <c r="D247" s="513">
        <v>0</v>
      </c>
      <c r="E247" s="513">
        <v>10</v>
      </c>
      <c r="F247" s="513">
        <v>4946.292008653576</v>
      </c>
      <c r="G247" s="513">
        <v>1488.083431043879</v>
      </c>
      <c r="H247" s="513">
        <v>0</v>
      </c>
      <c r="I247" s="513">
        <v>32920.530132862492</v>
      </c>
      <c r="J247" s="513">
        <v>54296</v>
      </c>
      <c r="K247" s="513">
        <v>2450.1355556175722</v>
      </c>
      <c r="L247" s="513">
        <v>278.16161790441953</v>
      </c>
    </row>
    <row r="248" spans="1:12" x14ac:dyDescent="0.25">
      <c r="A248" s="319"/>
      <c r="B248" s="320"/>
      <c r="C248" s="513"/>
      <c r="D248" s="513"/>
      <c r="E248" s="513"/>
      <c r="F248" s="513"/>
      <c r="G248" s="513"/>
      <c r="H248" s="513"/>
      <c r="I248" s="513"/>
      <c r="J248" s="513"/>
      <c r="K248" s="513"/>
      <c r="L248" s="513"/>
    </row>
    <row r="249" spans="1:12" s="494" customFormat="1" x14ac:dyDescent="0.25">
      <c r="A249" s="39" t="s">
        <v>270</v>
      </c>
      <c r="B249" s="320">
        <v>106</v>
      </c>
      <c r="C249" s="513">
        <v>1</v>
      </c>
      <c r="D249" s="513">
        <v>0</v>
      </c>
      <c r="E249" s="513">
        <v>0</v>
      </c>
      <c r="F249" s="513">
        <v>264</v>
      </c>
      <c r="G249" s="513">
        <v>145</v>
      </c>
      <c r="H249" s="513">
        <v>0</v>
      </c>
      <c r="I249" s="513">
        <v>1766</v>
      </c>
      <c r="J249" s="513">
        <v>2176</v>
      </c>
      <c r="K249" s="513">
        <v>5643.9000000000005</v>
      </c>
      <c r="L249" s="513">
        <v>0.38554899980509927</v>
      </c>
    </row>
    <row r="250" spans="1:12" x14ac:dyDescent="0.25">
      <c r="A250" s="39"/>
      <c r="B250" s="320"/>
      <c r="C250" s="513"/>
      <c r="D250" s="513"/>
      <c r="E250" s="513"/>
      <c r="F250" s="513"/>
      <c r="G250" s="513"/>
      <c r="H250" s="513"/>
      <c r="I250" s="513"/>
      <c r="J250" s="513"/>
      <c r="K250" s="513"/>
      <c r="L250" s="513"/>
    </row>
    <row r="251" spans="1:12" ht="13.8" thickBot="1" x14ac:dyDescent="0.3">
      <c r="A251" s="499"/>
      <c r="B251" s="499"/>
      <c r="C251" s="515"/>
      <c r="D251" s="515"/>
      <c r="E251" s="515"/>
      <c r="F251" s="515"/>
      <c r="G251" s="515"/>
      <c r="H251" s="515"/>
      <c r="I251" s="515"/>
      <c r="J251" s="515"/>
      <c r="K251" s="515"/>
      <c r="L251" s="515"/>
    </row>
    <row r="252" spans="1:12" ht="15" thickTop="1" thickBot="1" x14ac:dyDescent="0.3">
      <c r="A252" s="500" t="s">
        <v>35</v>
      </c>
      <c r="B252" s="337"/>
      <c r="C252" s="516">
        <v>199792</v>
      </c>
      <c r="D252" s="516">
        <v>250</v>
      </c>
      <c r="E252" s="516">
        <v>217586</v>
      </c>
      <c r="F252" s="516">
        <v>2922387.6704545449</v>
      </c>
      <c r="G252" s="516">
        <v>2724459.0000000005</v>
      </c>
      <c r="H252" s="516">
        <v>112223.24715909091</v>
      </c>
      <c r="I252" s="516">
        <v>15047220.892326929</v>
      </c>
      <c r="J252" s="516">
        <v>21314089</v>
      </c>
      <c r="K252" s="516">
        <v>657163.32907801413</v>
      </c>
      <c r="L252" s="516">
        <v>164832.38554899979</v>
      </c>
    </row>
    <row r="253" spans="1:12" x14ac:dyDescent="0.25">
      <c r="A253" s="501"/>
      <c r="B253" s="25"/>
      <c r="C253" s="517"/>
      <c r="D253" s="517"/>
      <c r="E253" s="517"/>
      <c r="F253" s="517"/>
      <c r="G253" s="517"/>
      <c r="H253" s="517"/>
      <c r="I253" s="517"/>
      <c r="J253" s="517"/>
      <c r="K253" s="517"/>
      <c r="L253" s="517"/>
    </row>
    <row r="254" spans="1:12" x14ac:dyDescent="0.25">
      <c r="A254" s="501"/>
      <c r="B254" s="501"/>
      <c r="C254" s="517"/>
      <c r="D254" s="517"/>
      <c r="E254" s="517"/>
      <c r="F254" s="517"/>
      <c r="G254" s="517"/>
      <c r="H254" s="517"/>
      <c r="I254" s="517"/>
      <c r="J254" s="517"/>
      <c r="K254" s="517"/>
      <c r="L254" s="517"/>
    </row>
    <row r="255" spans="1:12" x14ac:dyDescent="0.25">
      <c r="A255" s="495" t="s">
        <v>36</v>
      </c>
      <c r="B255" s="501"/>
      <c r="C255" s="517"/>
      <c r="D255" s="517"/>
      <c r="E255" s="517"/>
      <c r="F255" s="517"/>
      <c r="G255" s="517"/>
      <c r="H255" s="517"/>
      <c r="I255" s="517"/>
      <c r="J255" s="517"/>
      <c r="K255" s="517"/>
      <c r="L255" s="517"/>
    </row>
    <row r="256" spans="1:12" x14ac:dyDescent="0.25">
      <c r="A256" s="495"/>
      <c r="B256" s="501"/>
      <c r="C256" s="517"/>
      <c r="D256" s="517"/>
      <c r="E256" s="517"/>
      <c r="F256" s="517"/>
      <c r="G256" s="517"/>
      <c r="H256" s="517"/>
      <c r="I256" s="517"/>
      <c r="J256" s="517"/>
      <c r="K256" s="517"/>
      <c r="L256" s="517"/>
    </row>
    <row r="257" spans="1:12" x14ac:dyDescent="0.25">
      <c r="A257" s="323" t="s">
        <v>79</v>
      </c>
      <c r="B257" s="320" t="s">
        <v>121</v>
      </c>
      <c r="C257" s="512">
        <v>0</v>
      </c>
      <c r="D257" s="512">
        <v>0</v>
      </c>
      <c r="E257" s="512">
        <v>0</v>
      </c>
      <c r="F257" s="512">
        <v>0</v>
      </c>
      <c r="G257" s="512">
        <v>0</v>
      </c>
      <c r="H257" s="512">
        <v>0</v>
      </c>
      <c r="I257" s="512">
        <v>0</v>
      </c>
      <c r="J257" s="512">
        <v>1041</v>
      </c>
      <c r="K257" s="512">
        <v>0</v>
      </c>
      <c r="L257" s="512">
        <v>0</v>
      </c>
    </row>
    <row r="258" spans="1:12" x14ac:dyDescent="0.25">
      <c r="A258" s="495"/>
      <c r="B258" s="501"/>
      <c r="C258" s="517"/>
      <c r="D258" s="517"/>
      <c r="E258" s="517"/>
      <c r="F258" s="517"/>
      <c r="G258" s="517"/>
      <c r="H258" s="517"/>
      <c r="I258" s="517"/>
      <c r="J258" s="517"/>
      <c r="K258" s="517"/>
      <c r="L258" s="517"/>
    </row>
    <row r="259" spans="1:12" x14ac:dyDescent="0.25">
      <c r="A259" s="323" t="s">
        <v>26</v>
      </c>
      <c r="B259" s="320">
        <v>3</v>
      </c>
      <c r="C259" s="512">
        <v>3</v>
      </c>
      <c r="D259" s="512">
        <v>0</v>
      </c>
      <c r="E259" s="512">
        <v>0</v>
      </c>
      <c r="F259" s="512">
        <v>358</v>
      </c>
      <c r="G259" s="512">
        <v>111</v>
      </c>
      <c r="H259" s="512">
        <v>0</v>
      </c>
      <c r="I259" s="512">
        <v>1196</v>
      </c>
      <c r="J259" s="512">
        <v>1668</v>
      </c>
      <c r="K259" s="512">
        <v>111.0233260817017</v>
      </c>
      <c r="L259" s="512">
        <v>21</v>
      </c>
    </row>
    <row r="260" spans="1:12" x14ac:dyDescent="0.25">
      <c r="A260" s="319"/>
      <c r="B260" s="319">
        <v>17</v>
      </c>
      <c r="C260" s="512">
        <v>2</v>
      </c>
      <c r="D260" s="512">
        <v>0</v>
      </c>
      <c r="E260" s="512">
        <v>1</v>
      </c>
      <c r="F260" s="512">
        <v>426</v>
      </c>
      <c r="G260" s="512">
        <v>168</v>
      </c>
      <c r="H260" s="512">
        <v>0</v>
      </c>
      <c r="I260" s="512">
        <v>1797</v>
      </c>
      <c r="J260" s="512">
        <v>2394</v>
      </c>
      <c r="K260" s="512">
        <v>105</v>
      </c>
      <c r="L260" s="512">
        <v>19</v>
      </c>
    </row>
    <row r="261" spans="1:12" x14ac:dyDescent="0.25">
      <c r="A261" s="319"/>
      <c r="B261" s="320">
        <v>41</v>
      </c>
      <c r="C261" s="513">
        <v>1</v>
      </c>
      <c r="D261" s="513">
        <v>0</v>
      </c>
      <c r="E261" s="513">
        <v>0</v>
      </c>
      <c r="F261" s="513">
        <v>145</v>
      </c>
      <c r="G261" s="513">
        <v>40</v>
      </c>
      <c r="H261" s="513">
        <v>0</v>
      </c>
      <c r="I261" s="513">
        <v>1178.0143281051292</v>
      </c>
      <c r="J261" s="513">
        <v>1364</v>
      </c>
      <c r="K261" s="513">
        <v>79.014328105129294</v>
      </c>
      <c r="L261" s="513">
        <v>11</v>
      </c>
    </row>
    <row r="262" spans="1:12" x14ac:dyDescent="0.25">
      <c r="A262" s="319"/>
      <c r="B262" s="320" t="s">
        <v>258</v>
      </c>
      <c r="C262" s="513">
        <v>0</v>
      </c>
      <c r="D262" s="513">
        <v>0</v>
      </c>
      <c r="E262" s="513">
        <v>0</v>
      </c>
      <c r="F262" s="513">
        <v>0</v>
      </c>
      <c r="G262" s="513">
        <v>0</v>
      </c>
      <c r="H262" s="513">
        <v>0</v>
      </c>
      <c r="I262" s="513">
        <v>0</v>
      </c>
      <c r="J262" s="513">
        <v>8270</v>
      </c>
      <c r="K262" s="513">
        <v>148</v>
      </c>
      <c r="L262" s="513">
        <v>96</v>
      </c>
    </row>
    <row r="263" spans="1:12" x14ac:dyDescent="0.25">
      <c r="A263" s="319"/>
      <c r="B263" s="320" t="s">
        <v>122</v>
      </c>
      <c r="C263" s="513">
        <v>6</v>
      </c>
      <c r="D263" s="513">
        <v>0</v>
      </c>
      <c r="E263" s="513">
        <v>1</v>
      </c>
      <c r="F263" s="513">
        <v>929</v>
      </c>
      <c r="G263" s="513">
        <v>319</v>
      </c>
      <c r="H263" s="513">
        <v>0</v>
      </c>
      <c r="I263" s="513">
        <v>4171.0143281051296</v>
      </c>
      <c r="J263" s="513">
        <v>13696</v>
      </c>
      <c r="K263" s="513">
        <v>443.03765418683099</v>
      </c>
      <c r="L263" s="513">
        <v>147</v>
      </c>
    </row>
    <row r="264" spans="1:12" x14ac:dyDescent="0.25">
      <c r="A264" s="319"/>
      <c r="B264" s="326"/>
      <c r="C264" s="513"/>
      <c r="D264" s="513"/>
      <c r="E264" s="513"/>
      <c r="F264" s="513"/>
      <c r="G264" s="513"/>
      <c r="H264" s="513"/>
      <c r="I264" s="513"/>
      <c r="J264" s="513"/>
      <c r="K264" s="513"/>
      <c r="L264" s="513"/>
    </row>
    <row r="265" spans="1:12" s="494" customFormat="1" x14ac:dyDescent="0.25">
      <c r="A265" s="322" t="s">
        <v>22</v>
      </c>
      <c r="B265" s="320">
        <v>56</v>
      </c>
      <c r="C265" s="513">
        <v>0</v>
      </c>
      <c r="D265" s="513">
        <v>0</v>
      </c>
      <c r="E265" s="513">
        <v>0</v>
      </c>
      <c r="F265" s="513">
        <v>0</v>
      </c>
      <c r="G265" s="513">
        <v>0</v>
      </c>
      <c r="H265" s="513">
        <v>0</v>
      </c>
      <c r="I265" s="513">
        <v>322</v>
      </c>
      <c r="J265" s="513">
        <v>322</v>
      </c>
      <c r="K265" s="513">
        <v>28</v>
      </c>
      <c r="L265" s="513">
        <v>4</v>
      </c>
    </row>
    <row r="266" spans="1:12" x14ac:dyDescent="0.25">
      <c r="A266" s="319"/>
      <c r="B266" s="320">
        <v>66</v>
      </c>
      <c r="C266" s="513">
        <v>0</v>
      </c>
      <c r="D266" s="513">
        <v>0</v>
      </c>
      <c r="E266" s="513">
        <v>0</v>
      </c>
      <c r="F266" s="513">
        <v>8</v>
      </c>
      <c r="G266" s="513">
        <v>1</v>
      </c>
      <c r="H266" s="513">
        <v>0</v>
      </c>
      <c r="I266" s="513">
        <v>1180</v>
      </c>
      <c r="J266" s="513">
        <v>1189</v>
      </c>
      <c r="K266" s="513">
        <v>60</v>
      </c>
      <c r="L266" s="513">
        <v>7</v>
      </c>
    </row>
    <row r="267" spans="1:12" x14ac:dyDescent="0.25">
      <c r="A267" s="319"/>
      <c r="B267" s="320">
        <v>72</v>
      </c>
      <c r="C267" s="513">
        <v>1</v>
      </c>
      <c r="D267" s="513">
        <v>0</v>
      </c>
      <c r="E267" s="513">
        <v>2</v>
      </c>
      <c r="F267" s="513">
        <v>111</v>
      </c>
      <c r="G267" s="513">
        <v>2</v>
      </c>
      <c r="H267" s="513">
        <v>0</v>
      </c>
      <c r="I267" s="513">
        <v>15051</v>
      </c>
      <c r="J267" s="513">
        <v>15167</v>
      </c>
      <c r="K267" s="513">
        <v>691</v>
      </c>
      <c r="L267" s="513">
        <v>90</v>
      </c>
    </row>
    <row r="268" spans="1:12" x14ac:dyDescent="0.25">
      <c r="A268" s="320"/>
      <c r="B268" s="320">
        <v>81</v>
      </c>
      <c r="C268" s="513">
        <v>0</v>
      </c>
      <c r="D268" s="513">
        <v>0</v>
      </c>
      <c r="E268" s="513">
        <v>0</v>
      </c>
      <c r="F268" s="513">
        <v>152</v>
      </c>
      <c r="G268" s="513">
        <v>0</v>
      </c>
      <c r="H268" s="513">
        <v>0</v>
      </c>
      <c r="I268" s="513">
        <v>1022</v>
      </c>
      <c r="J268" s="513">
        <v>1174</v>
      </c>
      <c r="K268" s="513">
        <v>56</v>
      </c>
      <c r="L268" s="513">
        <v>6</v>
      </c>
    </row>
    <row r="269" spans="1:12" x14ac:dyDescent="0.25">
      <c r="A269" s="320"/>
      <c r="B269" s="320">
        <v>96</v>
      </c>
      <c r="C269" s="513">
        <v>0</v>
      </c>
      <c r="D269" s="513">
        <v>0</v>
      </c>
      <c r="E269" s="513">
        <v>0</v>
      </c>
      <c r="F269" s="513">
        <v>21</v>
      </c>
      <c r="G269" s="513">
        <v>1</v>
      </c>
      <c r="H269" s="513">
        <v>0</v>
      </c>
      <c r="I269" s="513">
        <v>2057</v>
      </c>
      <c r="J269" s="513">
        <v>2079</v>
      </c>
      <c r="K269" s="513">
        <v>149</v>
      </c>
      <c r="L269" s="513">
        <v>20</v>
      </c>
    </row>
    <row r="270" spans="1:12" x14ac:dyDescent="0.25">
      <c r="A270" s="319"/>
      <c r="B270" s="320">
        <v>108</v>
      </c>
      <c r="C270" s="513">
        <v>0</v>
      </c>
      <c r="D270" s="513">
        <v>0</v>
      </c>
      <c r="E270" s="513">
        <v>0</v>
      </c>
      <c r="F270" s="513">
        <v>78</v>
      </c>
      <c r="G270" s="513">
        <v>0</v>
      </c>
      <c r="H270" s="513">
        <v>0</v>
      </c>
      <c r="I270" s="513">
        <v>1269</v>
      </c>
      <c r="J270" s="513">
        <v>1347</v>
      </c>
      <c r="K270" s="513">
        <v>102</v>
      </c>
      <c r="L270" s="513">
        <v>2</v>
      </c>
    </row>
    <row r="271" spans="1:12" x14ac:dyDescent="0.25">
      <c r="A271" s="319"/>
      <c r="B271" s="320">
        <v>112</v>
      </c>
      <c r="C271" s="513">
        <v>1</v>
      </c>
      <c r="D271" s="513">
        <v>0</v>
      </c>
      <c r="E271" s="513">
        <v>0</v>
      </c>
      <c r="F271" s="513">
        <v>6</v>
      </c>
      <c r="G271" s="513">
        <v>7</v>
      </c>
      <c r="H271" s="513">
        <v>0</v>
      </c>
      <c r="I271" s="513">
        <v>18198</v>
      </c>
      <c r="J271" s="513">
        <v>18212</v>
      </c>
      <c r="K271" s="513">
        <v>1105</v>
      </c>
      <c r="L271" s="513">
        <v>112</v>
      </c>
    </row>
    <row r="272" spans="1:12" x14ac:dyDescent="0.25">
      <c r="A272" s="319"/>
      <c r="B272" s="320">
        <v>136</v>
      </c>
      <c r="C272" s="513">
        <v>0</v>
      </c>
      <c r="D272" s="513">
        <v>0</v>
      </c>
      <c r="E272" s="513">
        <v>0</v>
      </c>
      <c r="F272" s="513">
        <v>0</v>
      </c>
      <c r="G272" s="513">
        <v>0</v>
      </c>
      <c r="H272" s="513">
        <v>0</v>
      </c>
      <c r="I272" s="513">
        <v>537</v>
      </c>
      <c r="J272" s="513">
        <v>537</v>
      </c>
      <c r="K272" s="513">
        <v>58</v>
      </c>
      <c r="L272" s="513">
        <v>5</v>
      </c>
    </row>
    <row r="273" spans="1:12" x14ac:dyDescent="0.25">
      <c r="A273" s="319"/>
      <c r="B273" s="320">
        <v>140</v>
      </c>
      <c r="C273" s="513">
        <v>0</v>
      </c>
      <c r="D273" s="513">
        <v>0</v>
      </c>
      <c r="E273" s="513">
        <v>0</v>
      </c>
      <c r="F273" s="513">
        <v>7</v>
      </c>
      <c r="G273" s="513">
        <v>1</v>
      </c>
      <c r="H273" s="513">
        <v>0</v>
      </c>
      <c r="I273" s="513">
        <v>6499.5029308323556</v>
      </c>
      <c r="J273" s="513">
        <v>6508</v>
      </c>
      <c r="K273" s="513">
        <v>345</v>
      </c>
      <c r="L273" s="513">
        <v>32</v>
      </c>
    </row>
    <row r="274" spans="1:12" x14ac:dyDescent="0.25">
      <c r="A274" s="319"/>
      <c r="B274" s="320">
        <v>156</v>
      </c>
      <c r="C274" s="513">
        <v>2</v>
      </c>
      <c r="D274" s="513">
        <v>0</v>
      </c>
      <c r="E274" s="513">
        <v>0</v>
      </c>
      <c r="F274" s="513">
        <v>45</v>
      </c>
      <c r="G274" s="513">
        <v>4</v>
      </c>
      <c r="H274" s="513">
        <v>0</v>
      </c>
      <c r="I274" s="513">
        <v>18170</v>
      </c>
      <c r="J274" s="513">
        <v>18221</v>
      </c>
      <c r="K274" s="513">
        <v>1064</v>
      </c>
      <c r="L274" s="513">
        <v>87</v>
      </c>
    </row>
    <row r="275" spans="1:12" s="494" customFormat="1" x14ac:dyDescent="0.25">
      <c r="A275" s="319"/>
      <c r="B275" s="320" t="s">
        <v>122</v>
      </c>
      <c r="C275" s="513">
        <v>4</v>
      </c>
      <c r="D275" s="513">
        <v>0</v>
      </c>
      <c r="E275" s="513">
        <v>2</v>
      </c>
      <c r="F275" s="513">
        <v>428</v>
      </c>
      <c r="G275" s="513">
        <v>16</v>
      </c>
      <c r="H275" s="513">
        <v>0</v>
      </c>
      <c r="I275" s="513">
        <v>64305.502930832357</v>
      </c>
      <c r="J275" s="513">
        <v>64756</v>
      </c>
      <c r="K275" s="513">
        <v>3658</v>
      </c>
      <c r="L275" s="513">
        <v>365</v>
      </c>
    </row>
    <row r="276" spans="1:12" x14ac:dyDescent="0.25">
      <c r="A276" s="319"/>
      <c r="B276" s="320"/>
      <c r="C276" s="513"/>
      <c r="D276" s="513"/>
      <c r="E276" s="513"/>
      <c r="F276" s="513"/>
      <c r="G276" s="513"/>
      <c r="H276" s="513"/>
      <c r="I276" s="513"/>
      <c r="J276" s="513"/>
      <c r="K276" s="513"/>
      <c r="L276" s="513"/>
    </row>
    <row r="277" spans="1:12" x14ac:dyDescent="0.25">
      <c r="A277" s="322" t="s">
        <v>110</v>
      </c>
      <c r="B277" s="320">
        <v>51</v>
      </c>
      <c r="C277" s="513">
        <v>0</v>
      </c>
      <c r="D277" s="513">
        <v>0</v>
      </c>
      <c r="E277" s="513">
        <v>0</v>
      </c>
      <c r="F277" s="513">
        <v>468</v>
      </c>
      <c r="G277" s="513">
        <v>313</v>
      </c>
      <c r="H277" s="513">
        <v>0</v>
      </c>
      <c r="I277" s="513">
        <v>3873</v>
      </c>
      <c r="J277" s="513">
        <v>4654</v>
      </c>
      <c r="K277" s="513">
        <v>167</v>
      </c>
      <c r="L277" s="513">
        <v>43</v>
      </c>
    </row>
    <row r="278" spans="1:12" x14ac:dyDescent="0.25">
      <c r="A278" s="319"/>
      <c r="B278" s="320">
        <v>66</v>
      </c>
      <c r="C278" s="513">
        <v>0</v>
      </c>
      <c r="D278" s="513">
        <v>0</v>
      </c>
      <c r="E278" s="513">
        <v>0</v>
      </c>
      <c r="F278" s="513">
        <v>3</v>
      </c>
      <c r="G278" s="513">
        <v>4</v>
      </c>
      <c r="H278" s="513">
        <v>0</v>
      </c>
      <c r="I278" s="513">
        <v>1602</v>
      </c>
      <c r="J278" s="513">
        <v>1609</v>
      </c>
      <c r="K278" s="513">
        <v>70</v>
      </c>
      <c r="L278" s="513">
        <v>22</v>
      </c>
    </row>
    <row r="279" spans="1:12" x14ac:dyDescent="0.25">
      <c r="A279" s="323"/>
      <c r="B279" s="320" t="s">
        <v>122</v>
      </c>
      <c r="C279" s="513">
        <v>0</v>
      </c>
      <c r="D279" s="513">
        <v>0</v>
      </c>
      <c r="E279" s="513">
        <v>0</v>
      </c>
      <c r="F279" s="513">
        <v>471</v>
      </c>
      <c r="G279" s="513">
        <v>317</v>
      </c>
      <c r="H279" s="513">
        <v>0</v>
      </c>
      <c r="I279" s="513">
        <v>5475</v>
      </c>
      <c r="J279" s="513">
        <v>6263</v>
      </c>
      <c r="K279" s="513">
        <v>237</v>
      </c>
      <c r="L279" s="513">
        <v>65</v>
      </c>
    </row>
    <row r="280" spans="1:12" x14ac:dyDescent="0.25">
      <c r="A280" s="323"/>
      <c r="B280" s="320"/>
      <c r="C280" s="513"/>
      <c r="D280" s="513"/>
      <c r="E280" s="513"/>
      <c r="F280" s="513"/>
      <c r="G280" s="513"/>
      <c r="H280" s="513"/>
      <c r="I280" s="513"/>
      <c r="J280" s="513"/>
      <c r="K280" s="513"/>
      <c r="L280" s="513"/>
    </row>
    <row r="281" spans="1:12" x14ac:dyDescent="0.25">
      <c r="A281" s="199" t="s">
        <v>25</v>
      </c>
      <c r="B281" s="320">
        <v>108</v>
      </c>
      <c r="C281" s="513">
        <v>0</v>
      </c>
      <c r="D281" s="513">
        <v>0</v>
      </c>
      <c r="E281" s="513">
        <v>0</v>
      </c>
      <c r="F281" s="513">
        <v>52</v>
      </c>
      <c r="G281" s="513">
        <v>1</v>
      </c>
      <c r="H281" s="513">
        <v>0</v>
      </c>
      <c r="I281" s="513">
        <v>1313</v>
      </c>
      <c r="J281" s="513">
        <v>1366</v>
      </c>
      <c r="K281" s="513">
        <v>78</v>
      </c>
      <c r="L281" s="513">
        <v>7</v>
      </c>
    </row>
    <row r="282" spans="1:12" s="494" customFormat="1" x14ac:dyDescent="0.25">
      <c r="A282" s="319"/>
      <c r="B282" s="320">
        <v>112</v>
      </c>
      <c r="C282" s="513">
        <v>0</v>
      </c>
      <c r="D282" s="513">
        <v>0</v>
      </c>
      <c r="E282" s="513">
        <v>0</v>
      </c>
      <c r="F282" s="513">
        <v>0</v>
      </c>
      <c r="G282" s="513">
        <v>0</v>
      </c>
      <c r="H282" s="513">
        <v>0</v>
      </c>
      <c r="I282" s="513">
        <v>1752</v>
      </c>
      <c r="J282" s="513">
        <v>1752</v>
      </c>
      <c r="K282" s="513">
        <v>79</v>
      </c>
      <c r="L282" s="513">
        <v>14</v>
      </c>
    </row>
    <row r="283" spans="1:12" x14ac:dyDescent="0.25">
      <c r="A283" s="319"/>
      <c r="B283" s="320">
        <v>136</v>
      </c>
      <c r="C283" s="513">
        <v>0</v>
      </c>
      <c r="D283" s="513">
        <v>0</v>
      </c>
      <c r="E283" s="513">
        <v>1</v>
      </c>
      <c r="F283" s="513">
        <v>10</v>
      </c>
      <c r="G283" s="513">
        <v>1</v>
      </c>
      <c r="H283" s="513">
        <v>0</v>
      </c>
      <c r="I283" s="513">
        <v>5178</v>
      </c>
      <c r="J283" s="513">
        <v>5190</v>
      </c>
      <c r="K283" s="513">
        <v>373</v>
      </c>
      <c r="L283" s="513">
        <v>20</v>
      </c>
    </row>
    <row r="284" spans="1:12" x14ac:dyDescent="0.25">
      <c r="A284" s="319"/>
      <c r="B284" s="320">
        <v>140</v>
      </c>
      <c r="C284" s="513">
        <v>1</v>
      </c>
      <c r="D284" s="513">
        <v>0</v>
      </c>
      <c r="E284" s="513">
        <v>0</v>
      </c>
      <c r="F284" s="513">
        <v>1</v>
      </c>
      <c r="G284" s="513">
        <v>0</v>
      </c>
      <c r="H284" s="513">
        <v>0</v>
      </c>
      <c r="I284" s="513">
        <v>662.1594372801876</v>
      </c>
      <c r="J284" s="513">
        <v>664</v>
      </c>
      <c r="K284" s="513">
        <v>25</v>
      </c>
      <c r="L284" s="513">
        <v>3</v>
      </c>
    </row>
    <row r="285" spans="1:12" x14ac:dyDescent="0.25">
      <c r="A285" s="319"/>
      <c r="B285" s="320">
        <v>156</v>
      </c>
      <c r="C285" s="513">
        <v>1</v>
      </c>
      <c r="D285" s="513">
        <v>0</v>
      </c>
      <c r="E285" s="513">
        <v>0</v>
      </c>
      <c r="F285" s="513">
        <v>13</v>
      </c>
      <c r="G285" s="513">
        <v>0</v>
      </c>
      <c r="H285" s="513">
        <v>1</v>
      </c>
      <c r="I285" s="513">
        <v>2723</v>
      </c>
      <c r="J285" s="513">
        <v>2738</v>
      </c>
      <c r="K285" s="513">
        <v>207</v>
      </c>
      <c r="L285" s="513">
        <v>9</v>
      </c>
    </row>
    <row r="286" spans="1:12" x14ac:dyDescent="0.25">
      <c r="A286" s="319"/>
      <c r="B286" s="320">
        <v>184</v>
      </c>
      <c r="C286" s="513">
        <v>0</v>
      </c>
      <c r="D286" s="513">
        <v>0</v>
      </c>
      <c r="E286" s="513">
        <v>0</v>
      </c>
      <c r="F286" s="513">
        <v>0</v>
      </c>
      <c r="G286" s="513">
        <v>0</v>
      </c>
      <c r="H286" s="513">
        <v>0</v>
      </c>
      <c r="I286" s="513">
        <v>773</v>
      </c>
      <c r="J286" s="513">
        <v>773</v>
      </c>
      <c r="K286" s="513">
        <v>26</v>
      </c>
      <c r="L286" s="513">
        <v>9</v>
      </c>
    </row>
    <row r="287" spans="1:12" x14ac:dyDescent="0.25">
      <c r="A287" s="319"/>
      <c r="B287" s="320" t="s">
        <v>122</v>
      </c>
      <c r="C287" s="513">
        <v>2</v>
      </c>
      <c r="D287" s="513">
        <v>0</v>
      </c>
      <c r="E287" s="513">
        <v>1</v>
      </c>
      <c r="F287" s="513">
        <v>76</v>
      </c>
      <c r="G287" s="513">
        <v>2</v>
      </c>
      <c r="H287" s="513">
        <v>1</v>
      </c>
      <c r="I287" s="513">
        <v>12401.159437280188</v>
      </c>
      <c r="J287" s="513">
        <v>12483</v>
      </c>
      <c r="K287" s="513">
        <v>788</v>
      </c>
      <c r="L287" s="513">
        <v>62</v>
      </c>
    </row>
    <row r="288" spans="1:12" x14ac:dyDescent="0.25">
      <c r="A288" s="319"/>
      <c r="B288" s="320"/>
      <c r="C288" s="513"/>
      <c r="D288" s="513"/>
      <c r="E288" s="513"/>
      <c r="F288" s="513"/>
      <c r="G288" s="513"/>
      <c r="H288" s="513"/>
      <c r="I288" s="513"/>
      <c r="J288" s="513"/>
      <c r="K288" s="513"/>
      <c r="L288" s="513"/>
    </row>
    <row r="289" spans="1:12" x14ac:dyDescent="0.25">
      <c r="A289" s="199" t="s">
        <v>17</v>
      </c>
      <c r="B289" s="320">
        <v>43</v>
      </c>
      <c r="C289" s="513">
        <v>5</v>
      </c>
      <c r="D289" s="513">
        <v>0</v>
      </c>
      <c r="E289" s="513">
        <v>1</v>
      </c>
      <c r="F289" s="513">
        <v>1222</v>
      </c>
      <c r="G289" s="513">
        <v>211</v>
      </c>
      <c r="H289" s="513">
        <v>0</v>
      </c>
      <c r="I289" s="513">
        <v>7683</v>
      </c>
      <c r="J289" s="513">
        <v>9122</v>
      </c>
      <c r="K289" s="513">
        <v>337</v>
      </c>
      <c r="L289" s="513">
        <v>64</v>
      </c>
    </row>
    <row r="290" spans="1:12" x14ac:dyDescent="0.25">
      <c r="A290" s="319"/>
      <c r="B290" s="320">
        <v>50</v>
      </c>
      <c r="C290" s="513">
        <v>0</v>
      </c>
      <c r="D290" s="513">
        <v>0</v>
      </c>
      <c r="E290" s="513">
        <v>0</v>
      </c>
      <c r="F290" s="513">
        <v>798.67892249527404</v>
      </c>
      <c r="G290" s="513">
        <v>172</v>
      </c>
      <c r="H290" s="513">
        <v>0</v>
      </c>
      <c r="I290" s="513">
        <v>3934</v>
      </c>
      <c r="J290" s="513">
        <v>4905</v>
      </c>
      <c r="K290" s="513">
        <v>218</v>
      </c>
      <c r="L290" s="513">
        <v>58</v>
      </c>
    </row>
    <row r="291" spans="1:12" x14ac:dyDescent="0.25">
      <c r="A291" s="319"/>
      <c r="B291" s="320">
        <v>51</v>
      </c>
      <c r="C291" s="513">
        <v>2</v>
      </c>
      <c r="D291" s="513">
        <v>0</v>
      </c>
      <c r="E291" s="513">
        <v>1</v>
      </c>
      <c r="F291" s="513">
        <v>1730</v>
      </c>
      <c r="G291" s="513">
        <v>630</v>
      </c>
      <c r="H291" s="513">
        <v>0</v>
      </c>
      <c r="I291" s="513">
        <v>7561</v>
      </c>
      <c r="J291" s="513">
        <v>9924</v>
      </c>
      <c r="K291" s="513">
        <v>391</v>
      </c>
      <c r="L291" s="513">
        <v>83</v>
      </c>
    </row>
    <row r="292" spans="1:12" x14ac:dyDescent="0.25">
      <c r="A292" s="320"/>
      <c r="B292" s="320">
        <v>59</v>
      </c>
      <c r="C292" s="513">
        <v>0</v>
      </c>
      <c r="D292" s="513">
        <v>0</v>
      </c>
      <c r="E292" s="513">
        <v>0</v>
      </c>
      <c r="F292" s="513">
        <v>944</v>
      </c>
      <c r="G292" s="513">
        <v>375</v>
      </c>
      <c r="H292" s="513">
        <v>0</v>
      </c>
      <c r="I292" s="513">
        <v>13566</v>
      </c>
      <c r="J292" s="513">
        <v>14885</v>
      </c>
      <c r="K292" s="513">
        <v>484</v>
      </c>
      <c r="L292" s="513">
        <v>133</v>
      </c>
    </row>
    <row r="293" spans="1:12" x14ac:dyDescent="0.25">
      <c r="A293" s="331"/>
      <c r="B293" s="320">
        <v>60</v>
      </c>
      <c r="C293" s="513">
        <v>83</v>
      </c>
      <c r="D293" s="513">
        <v>0</v>
      </c>
      <c r="E293" s="513">
        <v>9</v>
      </c>
      <c r="F293" s="513">
        <v>643</v>
      </c>
      <c r="G293" s="513">
        <v>439</v>
      </c>
      <c r="H293" s="513">
        <v>0</v>
      </c>
      <c r="I293" s="513">
        <v>6323</v>
      </c>
      <c r="J293" s="513">
        <v>7497</v>
      </c>
      <c r="K293" s="513">
        <v>283</v>
      </c>
      <c r="L293" s="513">
        <v>61</v>
      </c>
    </row>
    <row r="294" spans="1:12" x14ac:dyDescent="0.25">
      <c r="A294" s="319"/>
      <c r="B294" s="320">
        <v>67</v>
      </c>
      <c r="C294" s="513">
        <v>128</v>
      </c>
      <c r="D294" s="513">
        <v>0</v>
      </c>
      <c r="E294" s="513">
        <v>4</v>
      </c>
      <c r="F294" s="513">
        <v>1690</v>
      </c>
      <c r="G294" s="513">
        <v>442</v>
      </c>
      <c r="H294" s="513">
        <v>0</v>
      </c>
      <c r="I294" s="513">
        <v>8475</v>
      </c>
      <c r="J294" s="513">
        <v>10739</v>
      </c>
      <c r="K294" s="513">
        <v>476</v>
      </c>
      <c r="L294" s="513">
        <v>65</v>
      </c>
    </row>
    <row r="295" spans="1:12" x14ac:dyDescent="0.25">
      <c r="A295" s="319"/>
      <c r="B295" s="320">
        <v>70</v>
      </c>
      <c r="C295" s="513">
        <v>60</v>
      </c>
      <c r="D295" s="513">
        <v>0</v>
      </c>
      <c r="E295" s="513">
        <v>3</v>
      </c>
      <c r="F295" s="513">
        <v>2749</v>
      </c>
      <c r="G295" s="513">
        <v>1495</v>
      </c>
      <c r="H295" s="513">
        <v>0</v>
      </c>
      <c r="I295" s="513">
        <v>14285</v>
      </c>
      <c r="J295" s="513">
        <v>18592</v>
      </c>
      <c r="K295" s="513">
        <v>948</v>
      </c>
      <c r="L295" s="513">
        <v>212</v>
      </c>
    </row>
    <row r="296" spans="1:12" s="494" customFormat="1" x14ac:dyDescent="0.25">
      <c r="A296" s="319"/>
      <c r="B296" s="320">
        <v>80</v>
      </c>
      <c r="C296" s="513">
        <v>13</v>
      </c>
      <c r="D296" s="513">
        <v>0</v>
      </c>
      <c r="E296" s="513">
        <v>0</v>
      </c>
      <c r="F296" s="513">
        <v>779</v>
      </c>
      <c r="G296" s="513">
        <v>268</v>
      </c>
      <c r="H296" s="513">
        <v>0</v>
      </c>
      <c r="I296" s="513">
        <v>4202</v>
      </c>
      <c r="J296" s="513">
        <v>5262</v>
      </c>
      <c r="K296" s="513">
        <v>128</v>
      </c>
      <c r="L296" s="513">
        <v>48</v>
      </c>
    </row>
    <row r="297" spans="1:12" x14ac:dyDescent="0.25">
      <c r="A297" s="319"/>
      <c r="B297" s="320">
        <v>83</v>
      </c>
      <c r="C297" s="513">
        <v>64</v>
      </c>
      <c r="D297" s="513">
        <v>0</v>
      </c>
      <c r="E297" s="513">
        <v>0</v>
      </c>
      <c r="F297" s="513">
        <v>349</v>
      </c>
      <c r="G297" s="513">
        <v>99</v>
      </c>
      <c r="H297" s="513">
        <v>0</v>
      </c>
      <c r="I297" s="513">
        <v>1996</v>
      </c>
      <c r="J297" s="513">
        <v>2508</v>
      </c>
      <c r="K297" s="513">
        <v>113</v>
      </c>
      <c r="L297" s="513">
        <v>23</v>
      </c>
    </row>
    <row r="298" spans="1:12" x14ac:dyDescent="0.25">
      <c r="A298" s="319"/>
      <c r="B298" s="320">
        <v>90</v>
      </c>
      <c r="C298" s="513">
        <v>4</v>
      </c>
      <c r="D298" s="513">
        <v>0</v>
      </c>
      <c r="E298" s="513">
        <v>2</v>
      </c>
      <c r="F298" s="513">
        <v>1022</v>
      </c>
      <c r="G298" s="513">
        <v>305</v>
      </c>
      <c r="H298" s="513">
        <v>0</v>
      </c>
      <c r="I298" s="513">
        <v>5416</v>
      </c>
      <c r="J298" s="513">
        <v>6749</v>
      </c>
      <c r="K298" s="513">
        <v>232</v>
      </c>
      <c r="L298" s="513">
        <v>49</v>
      </c>
    </row>
    <row r="299" spans="1:12" x14ac:dyDescent="0.25">
      <c r="A299" s="319"/>
      <c r="B299" s="320">
        <v>106</v>
      </c>
      <c r="C299" s="513">
        <v>4</v>
      </c>
      <c r="D299" s="513">
        <v>0</v>
      </c>
      <c r="E299" s="513">
        <v>1</v>
      </c>
      <c r="F299" s="513">
        <v>762</v>
      </c>
      <c r="G299" s="513">
        <v>266</v>
      </c>
      <c r="H299" s="513">
        <v>0</v>
      </c>
      <c r="I299" s="513">
        <v>4368</v>
      </c>
      <c r="J299" s="513">
        <v>5401</v>
      </c>
      <c r="K299" s="513">
        <v>191</v>
      </c>
      <c r="L299" s="513">
        <v>41</v>
      </c>
    </row>
    <row r="300" spans="1:12" x14ac:dyDescent="0.25">
      <c r="A300" s="319"/>
      <c r="B300" s="320">
        <v>122</v>
      </c>
      <c r="C300" s="513">
        <v>1</v>
      </c>
      <c r="D300" s="513">
        <v>0</v>
      </c>
      <c r="E300" s="513">
        <v>1</v>
      </c>
      <c r="F300" s="513">
        <v>71</v>
      </c>
      <c r="G300" s="513">
        <v>12</v>
      </c>
      <c r="H300" s="513">
        <v>0</v>
      </c>
      <c r="I300" s="513">
        <v>261</v>
      </c>
      <c r="J300" s="513">
        <v>346</v>
      </c>
      <c r="K300" s="513">
        <v>10</v>
      </c>
      <c r="L300" s="513">
        <v>4</v>
      </c>
    </row>
    <row r="301" spans="1:12" x14ac:dyDescent="0.25">
      <c r="A301" s="319"/>
      <c r="B301" s="320">
        <v>138</v>
      </c>
      <c r="C301" s="513">
        <v>0</v>
      </c>
      <c r="D301" s="513">
        <v>0</v>
      </c>
      <c r="E301" s="513">
        <v>0</v>
      </c>
      <c r="F301" s="513">
        <v>461</v>
      </c>
      <c r="G301" s="513">
        <v>96</v>
      </c>
      <c r="H301" s="513">
        <v>0</v>
      </c>
      <c r="I301" s="513">
        <v>3392</v>
      </c>
      <c r="J301" s="513">
        <v>3949</v>
      </c>
      <c r="K301" s="513">
        <v>166</v>
      </c>
      <c r="L301" s="513">
        <v>38</v>
      </c>
    </row>
    <row r="302" spans="1:12" x14ac:dyDescent="0.25">
      <c r="A302" s="319"/>
      <c r="B302" s="320">
        <v>170</v>
      </c>
      <c r="C302" s="513">
        <v>16</v>
      </c>
      <c r="D302" s="513">
        <v>0</v>
      </c>
      <c r="E302" s="513">
        <v>1</v>
      </c>
      <c r="F302" s="513">
        <v>988.29106280193196</v>
      </c>
      <c r="G302" s="513">
        <v>577.213250517598</v>
      </c>
      <c r="H302" s="513">
        <v>0</v>
      </c>
      <c r="I302" s="513">
        <v>6856.5993788819878</v>
      </c>
      <c r="J302" s="513">
        <v>8440</v>
      </c>
      <c r="K302" s="513">
        <v>289.7377501725328</v>
      </c>
      <c r="L302" s="513">
        <v>80</v>
      </c>
    </row>
    <row r="303" spans="1:12" x14ac:dyDescent="0.25">
      <c r="A303" s="319"/>
      <c r="B303" s="320">
        <v>186</v>
      </c>
      <c r="C303" s="513">
        <v>47</v>
      </c>
      <c r="D303" s="513">
        <v>0</v>
      </c>
      <c r="E303" s="513">
        <v>5</v>
      </c>
      <c r="F303" s="513">
        <v>1006</v>
      </c>
      <c r="G303" s="513">
        <v>288</v>
      </c>
      <c r="H303" s="513">
        <v>0</v>
      </c>
      <c r="I303" s="513">
        <v>6283</v>
      </c>
      <c r="J303" s="513">
        <v>7629</v>
      </c>
      <c r="K303" s="513">
        <v>394</v>
      </c>
      <c r="L303" s="513">
        <v>55</v>
      </c>
    </row>
    <row r="304" spans="1:12" x14ac:dyDescent="0.25">
      <c r="A304" s="319"/>
      <c r="B304" s="320" t="s">
        <v>30</v>
      </c>
      <c r="C304" s="513">
        <v>0</v>
      </c>
      <c r="D304" s="513">
        <v>0</v>
      </c>
      <c r="E304" s="513">
        <v>0</v>
      </c>
      <c r="F304" s="513">
        <v>0</v>
      </c>
      <c r="G304" s="513">
        <v>0</v>
      </c>
      <c r="H304" s="513">
        <v>0</v>
      </c>
      <c r="I304" s="513">
        <v>7004</v>
      </c>
      <c r="J304" s="513">
        <v>7004</v>
      </c>
      <c r="K304" s="513">
        <v>81</v>
      </c>
      <c r="L304" s="513">
        <v>221</v>
      </c>
    </row>
    <row r="305" spans="1:12" x14ac:dyDescent="0.25">
      <c r="A305" s="319"/>
      <c r="B305" s="320" t="s">
        <v>122</v>
      </c>
      <c r="C305" s="513">
        <v>427</v>
      </c>
      <c r="D305" s="513">
        <v>0</v>
      </c>
      <c r="E305" s="513">
        <v>28</v>
      </c>
      <c r="F305" s="513">
        <v>15214.969985297206</v>
      </c>
      <c r="G305" s="513">
        <v>5675.2132505175978</v>
      </c>
      <c r="H305" s="513">
        <v>0</v>
      </c>
      <c r="I305" s="513">
        <v>101605.59937888199</v>
      </c>
      <c r="J305" s="513">
        <v>122952</v>
      </c>
      <c r="K305" s="513">
        <v>4741.7377501725332</v>
      </c>
      <c r="L305" s="513">
        <v>1235</v>
      </c>
    </row>
    <row r="306" spans="1:12" x14ac:dyDescent="0.25">
      <c r="A306" s="319"/>
      <c r="B306" s="320"/>
      <c r="C306" s="513"/>
      <c r="D306" s="513"/>
      <c r="E306" s="513"/>
      <c r="F306" s="513"/>
      <c r="G306" s="513"/>
      <c r="H306" s="513"/>
      <c r="I306" s="513"/>
      <c r="J306" s="513"/>
      <c r="K306" s="513"/>
      <c r="L306" s="513"/>
    </row>
    <row r="307" spans="1:12" x14ac:dyDescent="0.25">
      <c r="A307" s="199" t="s">
        <v>27</v>
      </c>
      <c r="B307" s="320">
        <v>17</v>
      </c>
      <c r="C307" s="513">
        <v>1</v>
      </c>
      <c r="D307" s="513">
        <v>0</v>
      </c>
      <c r="E307" s="513">
        <v>1</v>
      </c>
      <c r="F307" s="513">
        <v>196</v>
      </c>
      <c r="G307" s="513">
        <v>48</v>
      </c>
      <c r="H307" s="513">
        <v>0</v>
      </c>
      <c r="I307" s="513">
        <v>865</v>
      </c>
      <c r="J307" s="513">
        <v>1111</v>
      </c>
      <c r="K307" s="513">
        <v>77</v>
      </c>
      <c r="L307" s="513">
        <v>11</v>
      </c>
    </row>
    <row r="308" spans="1:12" x14ac:dyDescent="0.25">
      <c r="A308" s="319"/>
      <c r="B308" s="320" t="s">
        <v>259</v>
      </c>
      <c r="C308" s="513">
        <v>0</v>
      </c>
      <c r="D308" s="513">
        <v>0</v>
      </c>
      <c r="E308" s="513">
        <v>0</v>
      </c>
      <c r="F308" s="513">
        <v>0</v>
      </c>
      <c r="G308" s="513">
        <v>0</v>
      </c>
      <c r="H308" s="513">
        <v>0</v>
      </c>
      <c r="I308" s="513">
        <v>0</v>
      </c>
      <c r="J308" s="513">
        <v>2380</v>
      </c>
      <c r="K308" s="513">
        <v>60</v>
      </c>
      <c r="L308" s="513">
        <v>37</v>
      </c>
    </row>
    <row r="309" spans="1:12" x14ac:dyDescent="0.25">
      <c r="A309" s="319"/>
      <c r="B309" s="320" t="s">
        <v>122</v>
      </c>
      <c r="C309" s="513">
        <v>1</v>
      </c>
      <c r="D309" s="513">
        <v>0</v>
      </c>
      <c r="E309" s="513">
        <v>1</v>
      </c>
      <c r="F309" s="513">
        <v>196</v>
      </c>
      <c r="G309" s="513">
        <v>48</v>
      </c>
      <c r="H309" s="513">
        <v>0</v>
      </c>
      <c r="I309" s="513">
        <v>865</v>
      </c>
      <c r="J309" s="513">
        <v>3491</v>
      </c>
      <c r="K309" s="513">
        <v>137</v>
      </c>
      <c r="L309" s="513">
        <v>48</v>
      </c>
    </row>
    <row r="310" spans="1:12" x14ac:dyDescent="0.25">
      <c r="A310" s="320"/>
      <c r="B310" s="326"/>
      <c r="C310" s="513"/>
      <c r="D310" s="513"/>
      <c r="E310" s="513"/>
      <c r="F310" s="513"/>
      <c r="G310" s="513"/>
      <c r="H310" s="513"/>
      <c r="I310" s="513"/>
      <c r="J310" s="513"/>
      <c r="K310" s="513"/>
      <c r="L310" s="513"/>
    </row>
    <row r="311" spans="1:12" x14ac:dyDescent="0.25">
      <c r="A311" s="319" t="s">
        <v>21</v>
      </c>
      <c r="B311" s="320">
        <v>56</v>
      </c>
      <c r="C311" s="514">
        <v>0</v>
      </c>
      <c r="D311" s="514">
        <v>0</v>
      </c>
      <c r="E311" s="514">
        <v>0</v>
      </c>
      <c r="F311" s="514">
        <v>15</v>
      </c>
      <c r="G311" s="514">
        <v>0</v>
      </c>
      <c r="H311" s="514">
        <v>0</v>
      </c>
      <c r="I311" s="514">
        <v>2810</v>
      </c>
      <c r="J311" s="514">
        <v>2825</v>
      </c>
      <c r="K311" s="514">
        <v>69</v>
      </c>
      <c r="L311" s="514">
        <v>48</v>
      </c>
    </row>
    <row r="312" spans="1:12" x14ac:dyDescent="0.25">
      <c r="A312" s="319"/>
      <c r="B312" s="320"/>
      <c r="C312" s="513"/>
      <c r="D312" s="513"/>
      <c r="E312" s="513"/>
      <c r="F312" s="513"/>
      <c r="G312" s="513"/>
      <c r="H312" s="513"/>
      <c r="I312" s="513"/>
      <c r="J312" s="513"/>
      <c r="K312" s="513"/>
      <c r="L312" s="513"/>
    </row>
    <row r="313" spans="1:12" x14ac:dyDescent="0.25">
      <c r="A313" s="319" t="s">
        <v>19</v>
      </c>
      <c r="B313" s="320">
        <v>30</v>
      </c>
      <c r="C313" s="513">
        <v>0</v>
      </c>
      <c r="D313" s="513">
        <v>0</v>
      </c>
      <c r="E313" s="513">
        <v>0</v>
      </c>
      <c r="F313" s="513">
        <v>71</v>
      </c>
      <c r="G313" s="513">
        <v>0</v>
      </c>
      <c r="H313" s="513">
        <v>0</v>
      </c>
      <c r="I313" s="513">
        <v>13810.099337748339</v>
      </c>
      <c r="J313" s="513">
        <v>13881</v>
      </c>
      <c r="K313" s="513">
        <v>833.0198675496689</v>
      </c>
      <c r="L313" s="513">
        <v>156.5298013245033</v>
      </c>
    </row>
    <row r="314" spans="1:12" x14ac:dyDescent="0.25">
      <c r="A314" s="319"/>
      <c r="B314" s="320">
        <v>40</v>
      </c>
      <c r="C314" s="513">
        <v>10</v>
      </c>
      <c r="D314" s="513">
        <v>0</v>
      </c>
      <c r="E314" s="513">
        <v>1</v>
      </c>
      <c r="F314" s="513">
        <v>7</v>
      </c>
      <c r="G314" s="513">
        <v>5</v>
      </c>
      <c r="H314" s="513">
        <v>0</v>
      </c>
      <c r="I314" s="513">
        <v>48804</v>
      </c>
      <c r="J314" s="513">
        <v>48827</v>
      </c>
      <c r="K314" s="513">
        <v>3106</v>
      </c>
      <c r="L314" s="513">
        <v>586</v>
      </c>
    </row>
    <row r="315" spans="1:12" x14ac:dyDescent="0.25">
      <c r="A315" s="319"/>
      <c r="B315" s="320">
        <v>45</v>
      </c>
      <c r="C315" s="513">
        <v>7</v>
      </c>
      <c r="D315" s="513">
        <v>0</v>
      </c>
      <c r="E315" s="513">
        <v>1</v>
      </c>
      <c r="F315" s="513">
        <v>9</v>
      </c>
      <c r="G315" s="513">
        <v>0</v>
      </c>
      <c r="H315" s="513">
        <v>0</v>
      </c>
      <c r="I315" s="513">
        <v>10530</v>
      </c>
      <c r="J315" s="513">
        <v>10547</v>
      </c>
      <c r="K315" s="513">
        <v>631</v>
      </c>
      <c r="L315" s="513">
        <v>97</v>
      </c>
    </row>
    <row r="316" spans="1:12" x14ac:dyDescent="0.25">
      <c r="A316" s="319"/>
      <c r="B316" s="320">
        <v>61</v>
      </c>
      <c r="C316" s="513">
        <v>2</v>
      </c>
      <c r="D316" s="513">
        <v>0</v>
      </c>
      <c r="E316" s="513">
        <v>1</v>
      </c>
      <c r="F316" s="513">
        <v>102</v>
      </c>
      <c r="G316" s="513">
        <v>4</v>
      </c>
      <c r="H316" s="513">
        <v>0</v>
      </c>
      <c r="I316" s="513">
        <v>28562</v>
      </c>
      <c r="J316" s="513">
        <v>28671</v>
      </c>
      <c r="K316" s="513">
        <v>1638</v>
      </c>
      <c r="L316" s="513">
        <v>298</v>
      </c>
    </row>
    <row r="317" spans="1:12" s="494" customFormat="1" x14ac:dyDescent="0.25">
      <c r="A317" s="319"/>
      <c r="B317" s="320">
        <v>77</v>
      </c>
      <c r="C317" s="513">
        <v>2</v>
      </c>
      <c r="D317" s="513">
        <v>0</v>
      </c>
      <c r="E317" s="513">
        <v>0</v>
      </c>
      <c r="F317" s="513">
        <v>25</v>
      </c>
      <c r="G317" s="513">
        <v>0</v>
      </c>
      <c r="H317" s="513">
        <v>0</v>
      </c>
      <c r="I317" s="513">
        <v>1005.6363913441024</v>
      </c>
      <c r="J317" s="513">
        <v>1033</v>
      </c>
      <c r="K317" s="513">
        <v>66.083206339530633</v>
      </c>
      <c r="L317" s="513">
        <v>5</v>
      </c>
    </row>
    <row r="318" spans="1:12" x14ac:dyDescent="0.25">
      <c r="A318" s="319"/>
      <c r="B318" s="320">
        <v>96</v>
      </c>
      <c r="C318" s="513">
        <v>2</v>
      </c>
      <c r="D318" s="513">
        <v>0</v>
      </c>
      <c r="E318" s="513">
        <v>0</v>
      </c>
      <c r="F318" s="513">
        <v>785</v>
      </c>
      <c r="G318" s="513">
        <v>79</v>
      </c>
      <c r="H318" s="513">
        <v>0</v>
      </c>
      <c r="I318" s="513">
        <v>25461</v>
      </c>
      <c r="J318" s="513">
        <v>26327</v>
      </c>
      <c r="K318" s="513">
        <v>1339</v>
      </c>
      <c r="L318" s="513">
        <v>326</v>
      </c>
    </row>
    <row r="319" spans="1:12" x14ac:dyDescent="0.25">
      <c r="A319" s="319"/>
      <c r="B319" s="320">
        <v>104</v>
      </c>
      <c r="C319" s="513">
        <v>1</v>
      </c>
      <c r="D319" s="513">
        <v>0</v>
      </c>
      <c r="E319" s="513">
        <v>1</v>
      </c>
      <c r="F319" s="513">
        <v>21</v>
      </c>
      <c r="G319" s="513">
        <v>0</v>
      </c>
      <c r="H319" s="513">
        <v>0</v>
      </c>
      <c r="I319" s="513">
        <v>10334</v>
      </c>
      <c r="J319" s="513">
        <v>10357</v>
      </c>
      <c r="K319" s="513">
        <v>381</v>
      </c>
      <c r="L319" s="513">
        <v>101</v>
      </c>
    </row>
    <row r="320" spans="1:12" x14ac:dyDescent="0.25">
      <c r="A320" s="319"/>
      <c r="B320" s="320">
        <v>108</v>
      </c>
      <c r="C320" s="513">
        <v>0</v>
      </c>
      <c r="D320" s="513">
        <v>0</v>
      </c>
      <c r="E320" s="513">
        <v>0</v>
      </c>
      <c r="F320" s="513">
        <v>16</v>
      </c>
      <c r="G320" s="513">
        <v>0</v>
      </c>
      <c r="H320" s="513">
        <v>0</v>
      </c>
      <c r="I320" s="513">
        <v>342</v>
      </c>
      <c r="J320" s="513">
        <v>358</v>
      </c>
      <c r="K320" s="513">
        <v>25</v>
      </c>
      <c r="L320" s="513">
        <v>2</v>
      </c>
    </row>
    <row r="321" spans="1:12" x14ac:dyDescent="0.25">
      <c r="A321" s="319"/>
      <c r="B321" s="320">
        <v>112</v>
      </c>
      <c r="C321" s="513">
        <v>0</v>
      </c>
      <c r="D321" s="513">
        <v>0</v>
      </c>
      <c r="E321" s="513">
        <v>0</v>
      </c>
      <c r="F321" s="513">
        <v>4</v>
      </c>
      <c r="G321" s="513">
        <v>5</v>
      </c>
      <c r="H321" s="513">
        <v>0</v>
      </c>
      <c r="I321" s="513">
        <v>37069</v>
      </c>
      <c r="J321" s="513">
        <v>37078</v>
      </c>
      <c r="K321" s="513">
        <v>1903</v>
      </c>
      <c r="L321" s="513">
        <v>490</v>
      </c>
    </row>
    <row r="322" spans="1:12" x14ac:dyDescent="0.25">
      <c r="A322" s="319"/>
      <c r="B322" s="320">
        <v>120</v>
      </c>
      <c r="C322" s="513">
        <v>0</v>
      </c>
      <c r="D322" s="513">
        <v>0</v>
      </c>
      <c r="E322" s="513">
        <v>0</v>
      </c>
      <c r="F322" s="513">
        <v>6</v>
      </c>
      <c r="G322" s="513">
        <v>4</v>
      </c>
      <c r="H322" s="513">
        <v>0</v>
      </c>
      <c r="I322" s="513">
        <v>2781</v>
      </c>
      <c r="J322" s="513">
        <v>2791</v>
      </c>
      <c r="K322" s="513">
        <v>110</v>
      </c>
      <c r="L322" s="513">
        <v>93</v>
      </c>
    </row>
    <row r="323" spans="1:12" x14ac:dyDescent="0.25">
      <c r="A323" s="319"/>
      <c r="B323" s="320">
        <v>128</v>
      </c>
      <c r="C323" s="513">
        <v>1</v>
      </c>
      <c r="D323" s="513">
        <v>0</v>
      </c>
      <c r="E323" s="513">
        <v>0</v>
      </c>
      <c r="F323" s="513">
        <v>1</v>
      </c>
      <c r="G323" s="513">
        <v>1</v>
      </c>
      <c r="H323" s="513">
        <v>0</v>
      </c>
      <c r="I323" s="513">
        <v>5477</v>
      </c>
      <c r="J323" s="513">
        <v>5480</v>
      </c>
      <c r="K323" s="513">
        <v>286</v>
      </c>
      <c r="L323" s="513">
        <v>135</v>
      </c>
    </row>
    <row r="324" spans="1:12" x14ac:dyDescent="0.25">
      <c r="A324" s="319"/>
      <c r="B324" s="320">
        <v>136</v>
      </c>
      <c r="C324" s="513">
        <v>2</v>
      </c>
      <c r="D324" s="513">
        <v>0</v>
      </c>
      <c r="E324" s="513">
        <v>2</v>
      </c>
      <c r="F324" s="513">
        <v>20</v>
      </c>
      <c r="G324" s="513">
        <v>2</v>
      </c>
      <c r="H324" s="513">
        <v>0</v>
      </c>
      <c r="I324" s="513">
        <v>12801</v>
      </c>
      <c r="J324" s="513">
        <v>12827</v>
      </c>
      <c r="K324" s="513">
        <v>783</v>
      </c>
      <c r="L324" s="513">
        <v>139</v>
      </c>
    </row>
    <row r="325" spans="1:12" x14ac:dyDescent="0.25">
      <c r="A325" s="319"/>
      <c r="B325" s="320">
        <v>156</v>
      </c>
      <c r="C325" s="513">
        <v>0</v>
      </c>
      <c r="D325" s="513">
        <v>0</v>
      </c>
      <c r="E325" s="513">
        <v>0</v>
      </c>
      <c r="F325" s="513">
        <v>1</v>
      </c>
      <c r="G325" s="513">
        <v>0</v>
      </c>
      <c r="H325" s="513">
        <v>0</v>
      </c>
      <c r="I325" s="513">
        <v>1136</v>
      </c>
      <c r="J325" s="513">
        <v>1137</v>
      </c>
      <c r="K325" s="513">
        <v>77</v>
      </c>
      <c r="L325" s="513">
        <v>8</v>
      </c>
    </row>
    <row r="326" spans="1:12" x14ac:dyDescent="0.25">
      <c r="A326" s="319"/>
      <c r="B326" s="320">
        <v>184</v>
      </c>
      <c r="C326" s="513">
        <v>0</v>
      </c>
      <c r="D326" s="513">
        <v>0</v>
      </c>
      <c r="E326" s="513">
        <v>0</v>
      </c>
      <c r="F326" s="513">
        <v>2</v>
      </c>
      <c r="G326" s="513">
        <v>2</v>
      </c>
      <c r="H326" s="513">
        <v>0</v>
      </c>
      <c r="I326" s="513">
        <v>7027</v>
      </c>
      <c r="J326" s="513">
        <v>7031</v>
      </c>
      <c r="K326" s="513">
        <v>669</v>
      </c>
      <c r="L326" s="513">
        <v>53</v>
      </c>
    </row>
    <row r="327" spans="1:12" x14ac:dyDescent="0.25">
      <c r="A327" s="319"/>
      <c r="B327" s="320" t="s">
        <v>229</v>
      </c>
      <c r="C327" s="513">
        <v>0</v>
      </c>
      <c r="D327" s="513">
        <v>0</v>
      </c>
      <c r="E327" s="513">
        <v>0</v>
      </c>
      <c r="F327" s="513">
        <v>0</v>
      </c>
      <c r="G327" s="513">
        <v>0</v>
      </c>
      <c r="H327" s="513">
        <v>0</v>
      </c>
      <c r="I327" s="513">
        <v>5390</v>
      </c>
      <c r="J327" s="513">
        <v>5390</v>
      </c>
      <c r="K327" s="513">
        <v>157</v>
      </c>
      <c r="L327" s="513">
        <v>213</v>
      </c>
    </row>
    <row r="328" spans="1:12" x14ac:dyDescent="0.25">
      <c r="A328" s="319"/>
      <c r="B328" s="320" t="s">
        <v>98</v>
      </c>
      <c r="C328" s="513">
        <v>5142</v>
      </c>
      <c r="D328" s="513">
        <v>0</v>
      </c>
      <c r="E328" s="513">
        <v>10505</v>
      </c>
      <c r="F328" s="513">
        <v>40382</v>
      </c>
      <c r="G328" s="513">
        <v>68754</v>
      </c>
      <c r="H328" s="513">
        <v>2248</v>
      </c>
      <c r="I328" s="513">
        <v>28491</v>
      </c>
      <c r="J328" s="513">
        <v>155522</v>
      </c>
      <c r="K328" s="513">
        <v>0</v>
      </c>
      <c r="L328" s="513">
        <v>0</v>
      </c>
    </row>
    <row r="329" spans="1:12" x14ac:dyDescent="0.25">
      <c r="A329" s="319"/>
      <c r="B329" s="320" t="s">
        <v>122</v>
      </c>
      <c r="C329" s="513">
        <v>5169</v>
      </c>
      <c r="D329" s="513">
        <v>0</v>
      </c>
      <c r="E329" s="513">
        <v>10511</v>
      </c>
      <c r="F329" s="513">
        <v>41452</v>
      </c>
      <c r="G329" s="513">
        <v>68856</v>
      </c>
      <c r="H329" s="513">
        <v>2248</v>
      </c>
      <c r="I329" s="513">
        <v>239020.73572909244</v>
      </c>
      <c r="J329" s="513">
        <v>367257</v>
      </c>
      <c r="K329" s="513">
        <v>12004.1030738892</v>
      </c>
      <c r="L329" s="513">
        <v>2702.5298013245033</v>
      </c>
    </row>
    <row r="330" spans="1:12" x14ac:dyDescent="0.25">
      <c r="A330" s="319"/>
      <c r="B330" s="320"/>
      <c r="C330" s="513"/>
      <c r="D330" s="513"/>
      <c r="E330" s="513"/>
      <c r="F330" s="513"/>
      <c r="G330" s="513"/>
      <c r="H330" s="513"/>
      <c r="I330" s="513"/>
      <c r="J330" s="513"/>
      <c r="K330" s="513"/>
      <c r="L330" s="513"/>
    </row>
    <row r="331" spans="1:12" x14ac:dyDescent="0.25">
      <c r="A331" s="199" t="s">
        <v>20</v>
      </c>
      <c r="B331" s="320">
        <v>44</v>
      </c>
      <c r="C331" s="513">
        <v>0</v>
      </c>
      <c r="D331" s="513">
        <v>0</v>
      </c>
      <c r="E331" s="513">
        <v>0</v>
      </c>
      <c r="F331" s="513">
        <v>128</v>
      </c>
      <c r="G331" s="513">
        <v>60</v>
      </c>
      <c r="H331" s="513">
        <v>0</v>
      </c>
      <c r="I331" s="513">
        <v>484</v>
      </c>
      <c r="J331" s="513">
        <v>672</v>
      </c>
      <c r="K331" s="513">
        <v>47</v>
      </c>
      <c r="L331" s="513">
        <v>0</v>
      </c>
    </row>
    <row r="332" spans="1:12" x14ac:dyDescent="0.25">
      <c r="A332" s="319"/>
      <c r="B332" s="320">
        <v>72</v>
      </c>
      <c r="C332" s="513">
        <v>0</v>
      </c>
      <c r="D332" s="513">
        <v>0</v>
      </c>
      <c r="E332" s="513">
        <v>0</v>
      </c>
      <c r="F332" s="513">
        <v>12</v>
      </c>
      <c r="G332" s="513">
        <v>0</v>
      </c>
      <c r="H332" s="513">
        <v>0</v>
      </c>
      <c r="I332" s="513">
        <v>246</v>
      </c>
      <c r="J332" s="513">
        <v>258</v>
      </c>
      <c r="K332" s="513">
        <v>12</v>
      </c>
      <c r="L332" s="513">
        <v>1</v>
      </c>
    </row>
    <row r="333" spans="1:12" x14ac:dyDescent="0.25">
      <c r="A333" s="319"/>
      <c r="B333" s="320">
        <v>80</v>
      </c>
      <c r="C333" s="513">
        <v>2</v>
      </c>
      <c r="D333" s="513">
        <v>0</v>
      </c>
      <c r="E333" s="513">
        <v>1</v>
      </c>
      <c r="F333" s="513">
        <v>84</v>
      </c>
      <c r="G333" s="513">
        <v>17</v>
      </c>
      <c r="H333" s="513">
        <v>0</v>
      </c>
      <c r="I333" s="513">
        <v>345</v>
      </c>
      <c r="J333" s="513">
        <v>449</v>
      </c>
      <c r="K333" s="513">
        <v>14</v>
      </c>
      <c r="L333" s="513">
        <v>1</v>
      </c>
    </row>
    <row r="334" spans="1:12" x14ac:dyDescent="0.25">
      <c r="A334" s="319"/>
      <c r="B334" s="320" t="s">
        <v>122</v>
      </c>
      <c r="C334" s="513">
        <v>2</v>
      </c>
      <c r="D334" s="513">
        <v>0</v>
      </c>
      <c r="E334" s="513">
        <v>1</v>
      </c>
      <c r="F334" s="513">
        <v>224</v>
      </c>
      <c r="G334" s="513">
        <v>77</v>
      </c>
      <c r="H334" s="513">
        <v>0</v>
      </c>
      <c r="I334" s="513">
        <v>1075</v>
      </c>
      <c r="J334" s="513">
        <v>1379</v>
      </c>
      <c r="K334" s="513">
        <v>73</v>
      </c>
      <c r="L334" s="513">
        <v>2</v>
      </c>
    </row>
    <row r="335" spans="1:12" x14ac:dyDescent="0.25">
      <c r="A335" s="319"/>
      <c r="B335" s="320"/>
      <c r="C335" s="513"/>
      <c r="D335" s="513"/>
      <c r="E335" s="513"/>
      <c r="F335" s="513"/>
      <c r="G335" s="513"/>
      <c r="H335" s="513"/>
      <c r="I335" s="513"/>
      <c r="J335" s="513"/>
      <c r="K335" s="513"/>
      <c r="L335" s="513"/>
    </row>
    <row r="336" spans="1:12" x14ac:dyDescent="0.25">
      <c r="A336" s="319" t="s">
        <v>23</v>
      </c>
      <c r="B336" s="320">
        <v>67</v>
      </c>
      <c r="C336" s="514">
        <v>22</v>
      </c>
      <c r="D336" s="514">
        <v>0</v>
      </c>
      <c r="E336" s="514">
        <v>0</v>
      </c>
      <c r="F336" s="514">
        <v>205</v>
      </c>
      <c r="G336" s="514">
        <v>44</v>
      </c>
      <c r="H336" s="514">
        <v>0</v>
      </c>
      <c r="I336" s="514">
        <v>934</v>
      </c>
      <c r="J336" s="514">
        <v>1205</v>
      </c>
      <c r="K336" s="514">
        <v>70</v>
      </c>
      <c r="L336" s="514">
        <v>11</v>
      </c>
    </row>
    <row r="337" spans="1:12" x14ac:dyDescent="0.25">
      <c r="A337" s="39"/>
      <c r="B337" s="320">
        <v>83</v>
      </c>
      <c r="C337" s="513">
        <v>57</v>
      </c>
      <c r="D337" s="513">
        <v>0</v>
      </c>
      <c r="E337" s="513">
        <v>8</v>
      </c>
      <c r="F337" s="513">
        <v>362</v>
      </c>
      <c r="G337" s="513">
        <v>171</v>
      </c>
      <c r="H337" s="513">
        <v>0</v>
      </c>
      <c r="I337" s="513">
        <v>1994</v>
      </c>
      <c r="J337" s="513">
        <v>2592</v>
      </c>
      <c r="K337" s="513">
        <v>128</v>
      </c>
      <c r="L337" s="513">
        <v>22</v>
      </c>
    </row>
    <row r="338" spans="1:12" x14ac:dyDescent="0.25">
      <c r="A338" s="319"/>
      <c r="B338" s="320">
        <v>106</v>
      </c>
      <c r="C338" s="513">
        <v>3</v>
      </c>
      <c r="D338" s="513">
        <v>0</v>
      </c>
      <c r="E338" s="513">
        <v>3</v>
      </c>
      <c r="F338" s="513">
        <v>748</v>
      </c>
      <c r="G338" s="513">
        <v>266</v>
      </c>
      <c r="H338" s="513">
        <v>0</v>
      </c>
      <c r="I338" s="513">
        <v>3871</v>
      </c>
      <c r="J338" s="513">
        <v>4891</v>
      </c>
      <c r="K338" s="513">
        <v>294</v>
      </c>
      <c r="L338" s="513">
        <v>64</v>
      </c>
    </row>
    <row r="339" spans="1:12" x14ac:dyDescent="0.25">
      <c r="A339" s="319"/>
      <c r="B339" s="320">
        <v>138</v>
      </c>
      <c r="C339" s="513">
        <v>0</v>
      </c>
      <c r="D339" s="513">
        <v>0</v>
      </c>
      <c r="E339" s="513">
        <v>0</v>
      </c>
      <c r="F339" s="513">
        <v>161</v>
      </c>
      <c r="G339" s="513">
        <v>37</v>
      </c>
      <c r="H339" s="513">
        <v>0</v>
      </c>
      <c r="I339" s="513">
        <v>1298</v>
      </c>
      <c r="J339" s="513">
        <v>1496</v>
      </c>
      <c r="K339" s="513">
        <v>119</v>
      </c>
      <c r="L339" s="513">
        <v>14</v>
      </c>
    </row>
    <row r="340" spans="1:12" x14ac:dyDescent="0.25">
      <c r="A340" s="39"/>
      <c r="B340" s="320" t="s">
        <v>122</v>
      </c>
      <c r="C340" s="513">
        <v>82</v>
      </c>
      <c r="D340" s="513">
        <v>0</v>
      </c>
      <c r="E340" s="513">
        <v>11</v>
      </c>
      <c r="F340" s="513">
        <v>1476</v>
      </c>
      <c r="G340" s="513">
        <v>518</v>
      </c>
      <c r="H340" s="513">
        <v>0</v>
      </c>
      <c r="I340" s="513">
        <v>8097</v>
      </c>
      <c r="J340" s="513">
        <v>10184</v>
      </c>
      <c r="K340" s="513">
        <v>611</v>
      </c>
      <c r="L340" s="513">
        <v>111</v>
      </c>
    </row>
    <row r="341" spans="1:12" x14ac:dyDescent="0.25">
      <c r="A341" s="319"/>
      <c r="B341" s="320"/>
      <c r="C341" s="513"/>
      <c r="D341" s="513"/>
      <c r="E341" s="513"/>
      <c r="F341" s="513"/>
      <c r="G341" s="513"/>
      <c r="H341" s="513"/>
      <c r="I341" s="513"/>
      <c r="J341" s="513"/>
      <c r="K341" s="513"/>
      <c r="L341" s="513"/>
    </row>
    <row r="342" spans="1:12" x14ac:dyDescent="0.25">
      <c r="A342" s="319"/>
      <c r="B342" s="320"/>
      <c r="C342" s="513"/>
      <c r="D342" s="513"/>
      <c r="E342" s="513"/>
      <c r="F342" s="513"/>
      <c r="G342" s="513"/>
      <c r="H342" s="513"/>
      <c r="I342" s="513"/>
      <c r="J342" s="513"/>
      <c r="K342" s="513"/>
      <c r="L342" s="513"/>
    </row>
    <row r="343" spans="1:12" x14ac:dyDescent="0.25">
      <c r="A343" s="39" t="s">
        <v>14</v>
      </c>
      <c r="B343" s="320">
        <v>0</v>
      </c>
      <c r="C343" s="513">
        <v>27</v>
      </c>
      <c r="D343" s="513">
        <v>0</v>
      </c>
      <c r="E343" s="513">
        <v>4</v>
      </c>
      <c r="F343" s="513">
        <v>3573</v>
      </c>
      <c r="G343" s="513">
        <v>1911</v>
      </c>
      <c r="H343" s="513">
        <v>0</v>
      </c>
      <c r="I343" s="513">
        <v>24282</v>
      </c>
      <c r="J343" s="513">
        <v>29797</v>
      </c>
      <c r="K343" s="513">
        <v>1295</v>
      </c>
      <c r="L343" s="513">
        <v>436</v>
      </c>
    </row>
    <row r="344" spans="1:12" x14ac:dyDescent="0.25">
      <c r="A344" s="319"/>
      <c r="B344" s="320" t="s">
        <v>284</v>
      </c>
      <c r="C344" s="513">
        <v>4</v>
      </c>
      <c r="D344" s="513">
        <v>0</v>
      </c>
      <c r="E344" s="513">
        <v>2</v>
      </c>
      <c r="F344" s="513">
        <v>872</v>
      </c>
      <c r="G344" s="513">
        <v>1285</v>
      </c>
      <c r="H344" s="513">
        <v>0</v>
      </c>
      <c r="I344" s="513">
        <v>15393</v>
      </c>
      <c r="J344" s="513">
        <v>17556</v>
      </c>
      <c r="K344" s="513">
        <v>634</v>
      </c>
      <c r="L344" s="513">
        <v>257</v>
      </c>
    </row>
    <row r="345" spans="1:12" x14ac:dyDescent="0.25">
      <c r="A345" s="319"/>
      <c r="B345" s="320">
        <v>1</v>
      </c>
      <c r="C345" s="513">
        <v>30</v>
      </c>
      <c r="D345" s="513">
        <v>0</v>
      </c>
      <c r="E345" s="513">
        <v>1</v>
      </c>
      <c r="F345" s="513">
        <v>1159</v>
      </c>
      <c r="G345" s="513">
        <v>234</v>
      </c>
      <c r="H345" s="513">
        <v>0</v>
      </c>
      <c r="I345" s="513">
        <v>7490</v>
      </c>
      <c r="J345" s="513">
        <v>8914</v>
      </c>
      <c r="K345" s="513">
        <v>431</v>
      </c>
      <c r="L345" s="513">
        <v>80</v>
      </c>
    </row>
    <row r="346" spans="1:12" x14ac:dyDescent="0.25">
      <c r="A346" s="319"/>
      <c r="B346" s="320">
        <v>3</v>
      </c>
      <c r="C346" s="513">
        <v>55</v>
      </c>
      <c r="D346" s="513">
        <v>0</v>
      </c>
      <c r="E346" s="513">
        <v>11</v>
      </c>
      <c r="F346" s="513">
        <v>8778</v>
      </c>
      <c r="G346" s="513">
        <v>2276</v>
      </c>
      <c r="H346" s="513">
        <v>0</v>
      </c>
      <c r="I346" s="513">
        <v>45821</v>
      </c>
      <c r="J346" s="513">
        <v>56941</v>
      </c>
      <c r="K346" s="513">
        <v>1884.9354604786081</v>
      </c>
      <c r="L346" s="513">
        <v>643</v>
      </c>
    </row>
    <row r="347" spans="1:12" x14ac:dyDescent="0.25">
      <c r="A347" s="319"/>
      <c r="B347" s="320">
        <v>7</v>
      </c>
      <c r="C347" s="513">
        <v>6</v>
      </c>
      <c r="D347" s="513">
        <v>0</v>
      </c>
      <c r="E347" s="513">
        <v>9</v>
      </c>
      <c r="F347" s="513">
        <v>7610</v>
      </c>
      <c r="G347" s="513">
        <v>1838</v>
      </c>
      <c r="H347" s="513">
        <v>0</v>
      </c>
      <c r="I347" s="513">
        <v>53000</v>
      </c>
      <c r="J347" s="513">
        <v>62463</v>
      </c>
      <c r="K347" s="513">
        <v>2707</v>
      </c>
      <c r="L347" s="513">
        <v>921</v>
      </c>
    </row>
    <row r="348" spans="1:12" x14ac:dyDescent="0.25">
      <c r="A348" s="319"/>
      <c r="B348" s="320">
        <v>8</v>
      </c>
      <c r="C348" s="513">
        <v>429</v>
      </c>
      <c r="D348" s="513">
        <v>0</v>
      </c>
      <c r="E348" s="513">
        <v>66</v>
      </c>
      <c r="F348" s="513">
        <v>3244</v>
      </c>
      <c r="G348" s="513">
        <v>1630</v>
      </c>
      <c r="H348" s="513">
        <v>1</v>
      </c>
      <c r="I348" s="513">
        <v>34958</v>
      </c>
      <c r="J348" s="513">
        <v>40328</v>
      </c>
      <c r="K348" s="513">
        <v>1742</v>
      </c>
      <c r="L348" s="513">
        <v>820</v>
      </c>
    </row>
    <row r="349" spans="1:12" x14ac:dyDescent="0.25">
      <c r="A349" s="319"/>
      <c r="B349" s="320">
        <v>10</v>
      </c>
      <c r="C349" s="513">
        <v>50</v>
      </c>
      <c r="D349" s="513">
        <v>0</v>
      </c>
      <c r="E349" s="513">
        <v>3</v>
      </c>
      <c r="F349" s="513">
        <v>1417</v>
      </c>
      <c r="G349" s="513">
        <v>416</v>
      </c>
      <c r="H349" s="513">
        <v>0</v>
      </c>
      <c r="I349" s="513">
        <v>10183</v>
      </c>
      <c r="J349" s="513">
        <v>12069</v>
      </c>
      <c r="K349" s="513">
        <v>375</v>
      </c>
      <c r="L349" s="513">
        <v>204</v>
      </c>
    </row>
    <row r="350" spans="1:12" x14ac:dyDescent="0.25">
      <c r="A350" s="319"/>
      <c r="B350" s="320">
        <v>12</v>
      </c>
      <c r="C350" s="513">
        <v>8</v>
      </c>
      <c r="D350" s="513">
        <v>0</v>
      </c>
      <c r="E350" s="513">
        <v>4</v>
      </c>
      <c r="F350" s="513">
        <v>3272</v>
      </c>
      <c r="G350" s="513">
        <v>870</v>
      </c>
      <c r="H350" s="513">
        <v>0</v>
      </c>
      <c r="I350" s="513">
        <v>15293</v>
      </c>
      <c r="J350" s="513">
        <v>19447</v>
      </c>
      <c r="K350" s="513">
        <v>738</v>
      </c>
      <c r="L350" s="513">
        <v>175</v>
      </c>
    </row>
    <row r="351" spans="1:12" x14ac:dyDescent="0.25">
      <c r="A351" s="319"/>
      <c r="B351" s="320">
        <v>13</v>
      </c>
      <c r="C351" s="513">
        <v>50</v>
      </c>
      <c r="D351" s="513">
        <v>0</v>
      </c>
      <c r="E351" s="513">
        <v>12</v>
      </c>
      <c r="F351" s="513">
        <v>2157</v>
      </c>
      <c r="G351" s="513">
        <v>666</v>
      </c>
      <c r="H351" s="513">
        <v>1</v>
      </c>
      <c r="I351" s="513">
        <v>18857</v>
      </c>
      <c r="J351" s="513">
        <v>21743</v>
      </c>
      <c r="K351" s="513">
        <v>915</v>
      </c>
      <c r="L351" s="513">
        <v>161</v>
      </c>
    </row>
    <row r="352" spans="1:12" x14ac:dyDescent="0.25">
      <c r="A352" s="319"/>
      <c r="B352" s="320">
        <v>15</v>
      </c>
      <c r="C352" s="513">
        <v>19</v>
      </c>
      <c r="D352" s="513">
        <v>0</v>
      </c>
      <c r="E352" s="513">
        <v>4</v>
      </c>
      <c r="F352" s="513">
        <v>2861</v>
      </c>
      <c r="G352" s="513">
        <v>679</v>
      </c>
      <c r="H352" s="513">
        <v>1</v>
      </c>
      <c r="I352" s="513">
        <v>14578</v>
      </c>
      <c r="J352" s="513">
        <v>18142</v>
      </c>
      <c r="K352" s="513">
        <v>793</v>
      </c>
      <c r="L352" s="513">
        <v>355</v>
      </c>
    </row>
    <row r="353" spans="1:12" x14ac:dyDescent="0.25">
      <c r="A353" s="319"/>
      <c r="B353" s="320">
        <v>16</v>
      </c>
      <c r="C353" s="513">
        <v>108</v>
      </c>
      <c r="D353" s="513">
        <v>0</v>
      </c>
      <c r="E353" s="513">
        <v>12</v>
      </c>
      <c r="F353" s="513">
        <v>9418</v>
      </c>
      <c r="G353" s="513">
        <v>2571</v>
      </c>
      <c r="H353" s="513">
        <v>1</v>
      </c>
      <c r="I353" s="513">
        <v>48247</v>
      </c>
      <c r="J353" s="513">
        <v>60357</v>
      </c>
      <c r="K353" s="513">
        <v>2453</v>
      </c>
      <c r="L353" s="513">
        <v>729</v>
      </c>
    </row>
    <row r="354" spans="1:12" x14ac:dyDescent="0.25">
      <c r="A354" s="319"/>
      <c r="B354" s="320">
        <v>17</v>
      </c>
      <c r="C354" s="513">
        <v>20</v>
      </c>
      <c r="D354" s="513">
        <v>0</v>
      </c>
      <c r="E354" s="513">
        <v>33</v>
      </c>
      <c r="F354" s="513">
        <v>8149</v>
      </c>
      <c r="G354" s="513">
        <v>3747</v>
      </c>
      <c r="H354" s="513">
        <v>2</v>
      </c>
      <c r="I354" s="513">
        <v>68871</v>
      </c>
      <c r="J354" s="513">
        <v>80822</v>
      </c>
      <c r="K354" s="513">
        <v>2942</v>
      </c>
      <c r="L354" s="513">
        <v>811</v>
      </c>
    </row>
    <row r="355" spans="1:12" x14ac:dyDescent="0.25">
      <c r="A355" s="319"/>
      <c r="B355" s="320">
        <v>19</v>
      </c>
      <c r="C355" s="513">
        <v>3838</v>
      </c>
      <c r="D355" s="513">
        <v>0</v>
      </c>
      <c r="E355" s="513">
        <v>172</v>
      </c>
      <c r="F355" s="513">
        <v>13039</v>
      </c>
      <c r="G355" s="513">
        <v>3694</v>
      </c>
      <c r="H355" s="513">
        <v>0</v>
      </c>
      <c r="I355" s="513">
        <v>97260</v>
      </c>
      <c r="J355" s="513">
        <v>118003</v>
      </c>
      <c r="K355" s="513">
        <v>4409</v>
      </c>
      <c r="L355" s="513">
        <v>1215</v>
      </c>
    </row>
    <row r="356" spans="1:12" x14ac:dyDescent="0.25">
      <c r="A356" s="319"/>
      <c r="B356" s="320">
        <v>27</v>
      </c>
      <c r="C356" s="513">
        <v>11</v>
      </c>
      <c r="D356" s="513">
        <v>0</v>
      </c>
      <c r="E356" s="513">
        <v>21</v>
      </c>
      <c r="F356" s="513">
        <v>10770</v>
      </c>
      <c r="G356" s="513">
        <v>1825</v>
      </c>
      <c r="H356" s="513">
        <v>0</v>
      </c>
      <c r="I356" s="513">
        <v>55994</v>
      </c>
      <c r="J356" s="513">
        <v>68621</v>
      </c>
      <c r="K356" s="513">
        <v>2498</v>
      </c>
      <c r="L356" s="513">
        <v>819</v>
      </c>
    </row>
    <row r="357" spans="1:12" x14ac:dyDescent="0.25">
      <c r="A357" s="319"/>
      <c r="B357" s="320">
        <v>28</v>
      </c>
      <c r="C357" s="513">
        <v>7</v>
      </c>
      <c r="D357" s="513">
        <v>0</v>
      </c>
      <c r="E357" s="513">
        <v>2</v>
      </c>
      <c r="F357" s="513">
        <v>1274</v>
      </c>
      <c r="G357" s="513">
        <v>175</v>
      </c>
      <c r="H357" s="513">
        <v>0</v>
      </c>
      <c r="I357" s="513">
        <v>8870</v>
      </c>
      <c r="J357" s="513">
        <v>10328</v>
      </c>
      <c r="K357" s="513">
        <v>427</v>
      </c>
      <c r="L357" s="513">
        <v>79</v>
      </c>
    </row>
    <row r="358" spans="1:12" x14ac:dyDescent="0.25">
      <c r="A358" s="319"/>
      <c r="B358" s="320">
        <v>29</v>
      </c>
      <c r="C358" s="513">
        <v>19</v>
      </c>
      <c r="D358" s="513">
        <v>0</v>
      </c>
      <c r="E358" s="513">
        <v>8</v>
      </c>
      <c r="F358" s="513">
        <v>7151</v>
      </c>
      <c r="G358" s="513">
        <v>3878</v>
      </c>
      <c r="H358" s="513">
        <v>1</v>
      </c>
      <c r="I358" s="513">
        <v>58623</v>
      </c>
      <c r="J358" s="513">
        <v>69680</v>
      </c>
      <c r="K358" s="513">
        <v>2571</v>
      </c>
      <c r="L358" s="513">
        <v>762</v>
      </c>
    </row>
    <row r="359" spans="1:12" x14ac:dyDescent="0.25">
      <c r="A359" s="319"/>
      <c r="B359" s="320">
        <v>30</v>
      </c>
      <c r="C359" s="513">
        <v>3</v>
      </c>
      <c r="D359" s="513">
        <v>0</v>
      </c>
      <c r="E359" s="513">
        <v>0</v>
      </c>
      <c r="F359" s="513">
        <v>29</v>
      </c>
      <c r="G359" s="513">
        <v>7</v>
      </c>
      <c r="H359" s="513">
        <v>0</v>
      </c>
      <c r="I359" s="513">
        <v>3728.366445916115</v>
      </c>
      <c r="J359" s="513">
        <v>3767</v>
      </c>
      <c r="K359" s="513">
        <v>144.33995584988961</v>
      </c>
      <c r="L359" s="513">
        <v>17.50993377483444</v>
      </c>
    </row>
    <row r="360" spans="1:12" x14ac:dyDescent="0.25">
      <c r="A360" s="319"/>
      <c r="B360" s="320">
        <v>32</v>
      </c>
      <c r="C360" s="513">
        <v>121</v>
      </c>
      <c r="D360" s="513">
        <v>0</v>
      </c>
      <c r="E360" s="513">
        <v>15</v>
      </c>
      <c r="F360" s="513">
        <v>7013</v>
      </c>
      <c r="G360" s="513">
        <v>2191</v>
      </c>
      <c r="H360" s="513">
        <v>1</v>
      </c>
      <c r="I360" s="513">
        <v>25232</v>
      </c>
      <c r="J360" s="513">
        <v>34573</v>
      </c>
      <c r="K360" s="513">
        <v>1206</v>
      </c>
      <c r="L360" s="513">
        <v>454</v>
      </c>
    </row>
    <row r="361" spans="1:12" x14ac:dyDescent="0.25">
      <c r="A361" s="319"/>
      <c r="B361" s="320">
        <v>35</v>
      </c>
      <c r="C361" s="513">
        <v>193</v>
      </c>
      <c r="D361" s="513">
        <v>0</v>
      </c>
      <c r="E361" s="513">
        <v>13</v>
      </c>
      <c r="F361" s="513">
        <v>10385</v>
      </c>
      <c r="G361" s="513">
        <v>1526</v>
      </c>
      <c r="H361" s="513">
        <v>1</v>
      </c>
      <c r="I361" s="513">
        <v>82390</v>
      </c>
      <c r="J361" s="513">
        <v>94508</v>
      </c>
      <c r="K361" s="513">
        <v>4004</v>
      </c>
      <c r="L361" s="513">
        <v>1202</v>
      </c>
    </row>
    <row r="362" spans="1:12" x14ac:dyDescent="0.25">
      <c r="A362" s="319"/>
      <c r="B362" s="320">
        <v>39</v>
      </c>
      <c r="C362" s="513">
        <v>17</v>
      </c>
      <c r="D362" s="513">
        <v>0</v>
      </c>
      <c r="E362" s="513">
        <v>1</v>
      </c>
      <c r="F362" s="513">
        <v>331</v>
      </c>
      <c r="G362" s="513">
        <v>277</v>
      </c>
      <c r="H362" s="513">
        <v>0</v>
      </c>
      <c r="I362" s="513">
        <v>4268</v>
      </c>
      <c r="J362" s="513">
        <v>4894</v>
      </c>
      <c r="K362" s="513">
        <v>167</v>
      </c>
      <c r="L362" s="513">
        <v>8</v>
      </c>
    </row>
    <row r="363" spans="1:12" x14ac:dyDescent="0.25">
      <c r="A363" s="319"/>
      <c r="B363" s="320">
        <v>41</v>
      </c>
      <c r="C363" s="513">
        <v>33</v>
      </c>
      <c r="D363" s="513">
        <v>0</v>
      </c>
      <c r="E363" s="513">
        <v>19</v>
      </c>
      <c r="F363" s="513">
        <v>10135</v>
      </c>
      <c r="G363" s="513">
        <v>3680</v>
      </c>
      <c r="H363" s="513">
        <v>0</v>
      </c>
      <c r="I363" s="513">
        <v>67004.940568037302</v>
      </c>
      <c r="J363" s="513">
        <v>80872</v>
      </c>
      <c r="K363" s="513">
        <v>2868.9405680373038</v>
      </c>
      <c r="L363" s="513">
        <v>774</v>
      </c>
    </row>
    <row r="364" spans="1:12" x14ac:dyDescent="0.25">
      <c r="A364" s="319"/>
      <c r="B364" s="320">
        <v>43</v>
      </c>
      <c r="C364" s="513">
        <v>11</v>
      </c>
      <c r="D364" s="513">
        <v>0</v>
      </c>
      <c r="E364" s="513">
        <v>3</v>
      </c>
      <c r="F364" s="513">
        <v>3849</v>
      </c>
      <c r="G364" s="513">
        <v>760</v>
      </c>
      <c r="H364" s="513">
        <v>0</v>
      </c>
      <c r="I364" s="513">
        <v>27519</v>
      </c>
      <c r="J364" s="513">
        <v>32142</v>
      </c>
      <c r="K364" s="513">
        <v>1314</v>
      </c>
      <c r="L364" s="513">
        <v>219</v>
      </c>
    </row>
    <row r="365" spans="1:12" x14ac:dyDescent="0.25">
      <c r="A365" s="319"/>
      <c r="B365" s="320">
        <v>44</v>
      </c>
      <c r="C365" s="513">
        <v>63</v>
      </c>
      <c r="D365" s="513">
        <v>0</v>
      </c>
      <c r="E365" s="513">
        <v>3</v>
      </c>
      <c r="F365" s="513">
        <v>8074</v>
      </c>
      <c r="G365" s="513">
        <v>2797</v>
      </c>
      <c r="H365" s="513">
        <v>0</v>
      </c>
      <c r="I365" s="513">
        <v>34335</v>
      </c>
      <c r="J365" s="513">
        <v>45272</v>
      </c>
      <c r="K365" s="513">
        <v>1274</v>
      </c>
      <c r="L365" s="513">
        <v>401</v>
      </c>
    </row>
    <row r="366" spans="1:12" x14ac:dyDescent="0.25">
      <c r="A366" s="319"/>
      <c r="B366" s="320">
        <v>45</v>
      </c>
      <c r="C366" s="513">
        <v>3</v>
      </c>
      <c r="D366" s="513">
        <v>0</v>
      </c>
      <c r="E366" s="513">
        <v>2</v>
      </c>
      <c r="F366" s="513">
        <v>758</v>
      </c>
      <c r="G366" s="513">
        <v>5</v>
      </c>
      <c r="H366" s="513">
        <v>0</v>
      </c>
      <c r="I366" s="513">
        <v>14104</v>
      </c>
      <c r="J366" s="513">
        <v>14872</v>
      </c>
      <c r="K366" s="513">
        <v>726</v>
      </c>
      <c r="L366" s="513">
        <v>320</v>
      </c>
    </row>
    <row r="367" spans="1:12" x14ac:dyDescent="0.25">
      <c r="A367" s="319"/>
      <c r="B367" s="320">
        <v>48</v>
      </c>
      <c r="C367" s="513">
        <v>0</v>
      </c>
      <c r="D367" s="513">
        <v>0</v>
      </c>
      <c r="E367" s="513">
        <v>0</v>
      </c>
      <c r="F367" s="513">
        <v>0</v>
      </c>
      <c r="G367" s="513">
        <v>0</v>
      </c>
      <c r="H367" s="513">
        <v>0</v>
      </c>
      <c r="I367" s="513">
        <v>1179</v>
      </c>
      <c r="J367" s="513">
        <v>1179</v>
      </c>
      <c r="K367" s="513">
        <v>37</v>
      </c>
      <c r="L367" s="513">
        <v>4</v>
      </c>
    </row>
    <row r="368" spans="1:12" x14ac:dyDescent="0.25">
      <c r="A368" s="319"/>
      <c r="B368" s="320">
        <v>50</v>
      </c>
      <c r="C368" s="513">
        <v>21</v>
      </c>
      <c r="D368" s="513">
        <v>0</v>
      </c>
      <c r="E368" s="513">
        <v>6</v>
      </c>
      <c r="F368" s="513">
        <v>12198</v>
      </c>
      <c r="G368" s="513">
        <v>2664</v>
      </c>
      <c r="H368" s="513">
        <v>2</v>
      </c>
      <c r="I368" s="513">
        <v>61762</v>
      </c>
      <c r="J368" s="513">
        <v>76653</v>
      </c>
      <c r="K368" s="513">
        <v>2651</v>
      </c>
      <c r="L368" s="513">
        <v>919</v>
      </c>
    </row>
    <row r="369" spans="1:12" x14ac:dyDescent="0.25">
      <c r="A369" s="319"/>
      <c r="B369" s="320">
        <v>51</v>
      </c>
      <c r="C369" s="513">
        <v>6</v>
      </c>
      <c r="D369" s="513">
        <v>0</v>
      </c>
      <c r="E369" s="513">
        <v>3</v>
      </c>
      <c r="F369" s="513">
        <v>4218</v>
      </c>
      <c r="G369" s="513">
        <v>2020</v>
      </c>
      <c r="H369" s="513">
        <v>0</v>
      </c>
      <c r="I369" s="513">
        <v>23135</v>
      </c>
      <c r="J369" s="513">
        <v>29382</v>
      </c>
      <c r="K369" s="513">
        <v>1021</v>
      </c>
      <c r="L369" s="513">
        <v>173</v>
      </c>
    </row>
    <row r="370" spans="1:12" x14ac:dyDescent="0.25">
      <c r="A370" s="319"/>
      <c r="B370" s="320">
        <v>52</v>
      </c>
      <c r="C370" s="513">
        <v>4</v>
      </c>
      <c r="D370" s="513">
        <v>0</v>
      </c>
      <c r="E370" s="513">
        <v>5</v>
      </c>
      <c r="F370" s="513">
        <v>1073</v>
      </c>
      <c r="G370" s="513">
        <v>359</v>
      </c>
      <c r="H370" s="513">
        <v>0</v>
      </c>
      <c r="I370" s="513">
        <v>6233</v>
      </c>
      <c r="J370" s="513">
        <v>7674</v>
      </c>
      <c r="K370" s="513">
        <v>338</v>
      </c>
      <c r="L370" s="513">
        <v>77</v>
      </c>
    </row>
    <row r="371" spans="1:12" x14ac:dyDescent="0.25">
      <c r="A371" s="319"/>
      <c r="B371" s="320">
        <v>56</v>
      </c>
      <c r="C371" s="513">
        <v>0</v>
      </c>
      <c r="D371" s="513">
        <v>0</v>
      </c>
      <c r="E371" s="513">
        <v>1</v>
      </c>
      <c r="F371" s="513">
        <v>2</v>
      </c>
      <c r="G371" s="513">
        <v>0</v>
      </c>
      <c r="H371" s="513">
        <v>0</v>
      </c>
      <c r="I371" s="513">
        <v>2353</v>
      </c>
      <c r="J371" s="513">
        <v>2356</v>
      </c>
      <c r="K371" s="513">
        <v>86</v>
      </c>
      <c r="L371" s="513">
        <v>18</v>
      </c>
    </row>
    <row r="372" spans="1:12" s="494" customFormat="1" x14ac:dyDescent="0.25">
      <c r="A372" s="319"/>
      <c r="B372" s="320">
        <v>59</v>
      </c>
      <c r="C372" s="513">
        <v>0</v>
      </c>
      <c r="D372" s="513">
        <v>0</v>
      </c>
      <c r="E372" s="513">
        <v>0</v>
      </c>
      <c r="F372" s="513">
        <v>724</v>
      </c>
      <c r="G372" s="513">
        <v>435</v>
      </c>
      <c r="H372" s="513">
        <v>0</v>
      </c>
      <c r="I372" s="513">
        <v>8445</v>
      </c>
      <c r="J372" s="513">
        <v>9604</v>
      </c>
      <c r="K372" s="513">
        <v>372</v>
      </c>
      <c r="L372" s="513">
        <v>69</v>
      </c>
    </row>
    <row r="373" spans="1:12" x14ac:dyDescent="0.25">
      <c r="A373" s="319"/>
      <c r="B373" s="320">
        <v>60</v>
      </c>
      <c r="C373" s="513">
        <v>277</v>
      </c>
      <c r="D373" s="513">
        <v>0</v>
      </c>
      <c r="E373" s="513">
        <v>17</v>
      </c>
      <c r="F373" s="513">
        <v>2606</v>
      </c>
      <c r="G373" s="513">
        <v>2125</v>
      </c>
      <c r="H373" s="513">
        <v>0</v>
      </c>
      <c r="I373" s="513">
        <v>25603</v>
      </c>
      <c r="J373" s="513">
        <v>30628</v>
      </c>
      <c r="K373" s="513">
        <v>929</v>
      </c>
      <c r="L373" s="513">
        <v>353</v>
      </c>
    </row>
    <row r="374" spans="1:12" x14ac:dyDescent="0.25">
      <c r="A374" s="319"/>
      <c r="B374" s="320">
        <v>61</v>
      </c>
      <c r="C374" s="513">
        <v>1</v>
      </c>
      <c r="D374" s="513">
        <v>0</v>
      </c>
      <c r="E374" s="513">
        <v>0</v>
      </c>
      <c r="F374" s="513">
        <v>51</v>
      </c>
      <c r="G374" s="513">
        <v>6</v>
      </c>
      <c r="H374" s="513">
        <v>0</v>
      </c>
      <c r="I374" s="513">
        <v>24661</v>
      </c>
      <c r="J374" s="513">
        <v>24719</v>
      </c>
      <c r="K374" s="513">
        <v>1227</v>
      </c>
      <c r="L374" s="513">
        <v>283</v>
      </c>
    </row>
    <row r="375" spans="1:12" x14ac:dyDescent="0.25">
      <c r="A375" s="319"/>
      <c r="B375" s="320">
        <v>67</v>
      </c>
      <c r="C375" s="513">
        <v>127</v>
      </c>
      <c r="D375" s="513">
        <v>0</v>
      </c>
      <c r="E375" s="513">
        <v>13</v>
      </c>
      <c r="F375" s="513">
        <v>1803</v>
      </c>
      <c r="G375" s="513">
        <v>787</v>
      </c>
      <c r="H375" s="513">
        <v>0</v>
      </c>
      <c r="I375" s="513">
        <v>9936</v>
      </c>
      <c r="J375" s="513">
        <v>12666</v>
      </c>
      <c r="K375" s="513">
        <v>428</v>
      </c>
      <c r="L375" s="513">
        <v>73</v>
      </c>
    </row>
    <row r="376" spans="1:12" x14ac:dyDescent="0.25">
      <c r="A376" s="319"/>
      <c r="B376" s="320">
        <v>70</v>
      </c>
      <c r="C376" s="513">
        <v>395</v>
      </c>
      <c r="D376" s="513">
        <v>0</v>
      </c>
      <c r="E376" s="513">
        <v>21</v>
      </c>
      <c r="F376" s="513">
        <v>8434</v>
      </c>
      <c r="G376" s="513">
        <v>4999</v>
      </c>
      <c r="H376" s="513">
        <v>0</v>
      </c>
      <c r="I376" s="513">
        <v>52888</v>
      </c>
      <c r="J376" s="513">
        <v>66737</v>
      </c>
      <c r="K376" s="513">
        <v>2978</v>
      </c>
      <c r="L376" s="513">
        <v>880</v>
      </c>
    </row>
    <row r="377" spans="1:12" x14ac:dyDescent="0.25">
      <c r="A377" s="319"/>
      <c r="B377" s="320">
        <v>72</v>
      </c>
      <c r="C377" s="513">
        <v>1</v>
      </c>
      <c r="D377" s="513">
        <v>0</v>
      </c>
      <c r="E377" s="513">
        <v>0</v>
      </c>
      <c r="F377" s="513">
        <v>106</v>
      </c>
      <c r="G377" s="513">
        <v>0</v>
      </c>
      <c r="H377" s="513">
        <v>0</v>
      </c>
      <c r="I377" s="513">
        <v>3067</v>
      </c>
      <c r="J377" s="513">
        <v>3174</v>
      </c>
      <c r="K377" s="513">
        <v>144</v>
      </c>
      <c r="L377" s="513">
        <v>22</v>
      </c>
    </row>
    <row r="378" spans="1:12" x14ac:dyDescent="0.25">
      <c r="A378" s="319"/>
      <c r="B378" s="320">
        <v>75</v>
      </c>
      <c r="C378" s="513">
        <v>90</v>
      </c>
      <c r="D378" s="513">
        <v>0</v>
      </c>
      <c r="E378" s="513">
        <v>6</v>
      </c>
      <c r="F378" s="513">
        <v>1870</v>
      </c>
      <c r="G378" s="513">
        <v>514</v>
      </c>
      <c r="H378" s="513">
        <v>0</v>
      </c>
      <c r="I378" s="513">
        <v>8839</v>
      </c>
      <c r="J378" s="513">
        <v>11319</v>
      </c>
      <c r="K378" s="513">
        <v>333</v>
      </c>
      <c r="L378" s="513">
        <v>75</v>
      </c>
    </row>
    <row r="379" spans="1:12" x14ac:dyDescent="0.25">
      <c r="A379" s="319"/>
      <c r="B379" s="320">
        <v>77</v>
      </c>
      <c r="C379" s="513">
        <v>2</v>
      </c>
      <c r="D379" s="513">
        <v>0</v>
      </c>
      <c r="E379" s="513">
        <v>2</v>
      </c>
      <c r="F379" s="513">
        <v>340</v>
      </c>
      <c r="G379" s="513">
        <v>12</v>
      </c>
      <c r="H379" s="513">
        <v>0</v>
      </c>
      <c r="I379" s="513">
        <v>20596.09448338921</v>
      </c>
      <c r="J379" s="513">
        <v>20952</v>
      </c>
      <c r="K379" s="513">
        <v>720.73361779945139</v>
      </c>
      <c r="L379" s="513">
        <v>188</v>
      </c>
    </row>
    <row r="380" spans="1:12" x14ac:dyDescent="0.25">
      <c r="A380" s="319"/>
      <c r="B380" s="320">
        <v>80</v>
      </c>
      <c r="C380" s="513">
        <v>67</v>
      </c>
      <c r="D380" s="513">
        <v>0</v>
      </c>
      <c r="E380" s="513">
        <v>3</v>
      </c>
      <c r="F380" s="513">
        <v>4037</v>
      </c>
      <c r="G380" s="513">
        <v>1355</v>
      </c>
      <c r="H380" s="513">
        <v>0</v>
      </c>
      <c r="I380" s="513">
        <v>18734</v>
      </c>
      <c r="J380" s="513">
        <v>24196</v>
      </c>
      <c r="K380" s="513">
        <v>890</v>
      </c>
      <c r="L380" s="513">
        <v>168</v>
      </c>
    </row>
    <row r="381" spans="1:12" x14ac:dyDescent="0.25">
      <c r="A381" s="319"/>
      <c r="B381" s="320">
        <v>83</v>
      </c>
      <c r="C381" s="513">
        <v>137</v>
      </c>
      <c r="D381" s="513">
        <v>0</v>
      </c>
      <c r="E381" s="513">
        <v>8</v>
      </c>
      <c r="F381" s="513">
        <v>1461</v>
      </c>
      <c r="G381" s="513">
        <v>329</v>
      </c>
      <c r="H381" s="513">
        <v>0</v>
      </c>
      <c r="I381" s="513">
        <v>6240</v>
      </c>
      <c r="J381" s="513">
        <v>8175</v>
      </c>
      <c r="K381" s="513">
        <v>315</v>
      </c>
      <c r="L381" s="513">
        <v>35</v>
      </c>
    </row>
    <row r="382" spans="1:12" x14ac:dyDescent="0.25">
      <c r="A382" s="319"/>
      <c r="B382" s="320">
        <v>90</v>
      </c>
      <c r="C382" s="513">
        <v>8</v>
      </c>
      <c r="D382" s="513">
        <v>0</v>
      </c>
      <c r="E382" s="513">
        <v>9</v>
      </c>
      <c r="F382" s="513">
        <v>5146</v>
      </c>
      <c r="G382" s="513">
        <v>1902</v>
      </c>
      <c r="H382" s="513">
        <v>1</v>
      </c>
      <c r="I382" s="513">
        <v>38335</v>
      </c>
      <c r="J382" s="513">
        <v>45401</v>
      </c>
      <c r="K382" s="513">
        <v>2006</v>
      </c>
      <c r="L382" s="513">
        <v>414</v>
      </c>
    </row>
    <row r="383" spans="1:12" x14ac:dyDescent="0.25">
      <c r="A383" s="319"/>
      <c r="B383" s="320">
        <v>106</v>
      </c>
      <c r="C383" s="513">
        <v>26</v>
      </c>
      <c r="D383" s="513">
        <v>0</v>
      </c>
      <c r="E383" s="513">
        <v>8</v>
      </c>
      <c r="F383" s="513">
        <v>3242</v>
      </c>
      <c r="G383" s="513">
        <v>1369</v>
      </c>
      <c r="H383" s="513">
        <v>0</v>
      </c>
      <c r="I383" s="513">
        <v>23809</v>
      </c>
      <c r="J383" s="513">
        <v>28454</v>
      </c>
      <c r="K383" s="513">
        <v>980</v>
      </c>
      <c r="L383" s="513">
        <v>290</v>
      </c>
    </row>
    <row r="384" spans="1:12" x14ac:dyDescent="0.25">
      <c r="A384" s="319"/>
      <c r="B384" s="320">
        <v>108</v>
      </c>
      <c r="C384" s="513">
        <v>0</v>
      </c>
      <c r="D384" s="513">
        <v>0</v>
      </c>
      <c r="E384" s="513">
        <v>0</v>
      </c>
      <c r="F384" s="513">
        <v>162</v>
      </c>
      <c r="G384" s="513">
        <v>0</v>
      </c>
      <c r="H384" s="513">
        <v>0</v>
      </c>
      <c r="I384" s="513">
        <v>1664</v>
      </c>
      <c r="J384" s="513">
        <v>1826</v>
      </c>
      <c r="K384" s="513">
        <v>70</v>
      </c>
      <c r="L384" s="513">
        <v>3</v>
      </c>
    </row>
    <row r="385" spans="1:12" x14ac:dyDescent="0.25">
      <c r="A385" s="319"/>
      <c r="B385" s="320">
        <v>122</v>
      </c>
      <c r="C385" s="513">
        <v>15</v>
      </c>
      <c r="D385" s="513">
        <v>0</v>
      </c>
      <c r="E385" s="513">
        <v>8</v>
      </c>
      <c r="F385" s="513">
        <v>2408</v>
      </c>
      <c r="G385" s="513">
        <v>305</v>
      </c>
      <c r="H385" s="513">
        <v>0</v>
      </c>
      <c r="I385" s="513">
        <v>8927</v>
      </c>
      <c r="J385" s="513">
        <v>11663</v>
      </c>
      <c r="K385" s="513">
        <v>499</v>
      </c>
      <c r="L385" s="513">
        <v>124</v>
      </c>
    </row>
    <row r="386" spans="1:12" x14ac:dyDescent="0.25">
      <c r="A386" s="319"/>
      <c r="B386" s="320">
        <v>138</v>
      </c>
      <c r="C386" s="513">
        <v>30</v>
      </c>
      <c r="D386" s="513">
        <v>0</v>
      </c>
      <c r="E386" s="513">
        <v>6</v>
      </c>
      <c r="F386" s="513">
        <v>2216</v>
      </c>
      <c r="G386" s="513">
        <v>701</v>
      </c>
      <c r="H386" s="513">
        <v>0</v>
      </c>
      <c r="I386" s="513">
        <v>19312</v>
      </c>
      <c r="J386" s="513">
        <v>22265</v>
      </c>
      <c r="K386" s="513">
        <v>849</v>
      </c>
      <c r="L386" s="513">
        <v>193</v>
      </c>
    </row>
    <row r="387" spans="1:12" x14ac:dyDescent="0.25">
      <c r="A387" s="319"/>
      <c r="B387" s="320">
        <v>140</v>
      </c>
      <c r="C387" s="513">
        <v>0</v>
      </c>
      <c r="D387" s="513">
        <v>0</v>
      </c>
      <c r="E387" s="513">
        <v>0</v>
      </c>
      <c r="F387" s="513">
        <v>0</v>
      </c>
      <c r="G387" s="513">
        <v>0</v>
      </c>
      <c r="H387" s="513">
        <v>0</v>
      </c>
      <c r="I387" s="513">
        <v>848.253223915592</v>
      </c>
      <c r="J387" s="513">
        <v>848</v>
      </c>
      <c r="K387" s="513">
        <v>51</v>
      </c>
      <c r="L387" s="513">
        <v>3</v>
      </c>
    </row>
    <row r="388" spans="1:12" x14ac:dyDescent="0.25">
      <c r="A388" s="319"/>
      <c r="B388" s="320">
        <v>154</v>
      </c>
      <c r="C388" s="513">
        <v>145</v>
      </c>
      <c r="D388" s="513">
        <v>0</v>
      </c>
      <c r="E388" s="513">
        <v>7</v>
      </c>
      <c r="F388" s="513">
        <v>4534</v>
      </c>
      <c r="G388" s="513">
        <v>1168</v>
      </c>
      <c r="H388" s="513">
        <v>0</v>
      </c>
      <c r="I388" s="513">
        <v>19080</v>
      </c>
      <c r="J388" s="513">
        <v>24934</v>
      </c>
      <c r="K388" s="513">
        <v>853</v>
      </c>
      <c r="L388" s="513">
        <v>156</v>
      </c>
    </row>
    <row r="389" spans="1:12" x14ac:dyDescent="0.25">
      <c r="A389" s="319"/>
      <c r="B389" s="320">
        <v>156</v>
      </c>
      <c r="C389" s="513">
        <v>0</v>
      </c>
      <c r="D389" s="513">
        <v>0</v>
      </c>
      <c r="E389" s="513">
        <v>0</v>
      </c>
      <c r="F389" s="513">
        <v>5</v>
      </c>
      <c r="G389" s="513">
        <v>0</v>
      </c>
      <c r="H389" s="513">
        <v>0</v>
      </c>
      <c r="I389" s="513">
        <v>1740</v>
      </c>
      <c r="J389" s="513">
        <v>1745</v>
      </c>
      <c r="K389" s="513">
        <v>87</v>
      </c>
      <c r="L389" s="513">
        <v>1</v>
      </c>
    </row>
    <row r="390" spans="1:12" s="494" customFormat="1" x14ac:dyDescent="0.25">
      <c r="A390" s="319"/>
      <c r="B390" s="320">
        <v>170</v>
      </c>
      <c r="C390" s="513">
        <v>151</v>
      </c>
      <c r="D390" s="513">
        <v>0</v>
      </c>
      <c r="E390" s="513">
        <v>5</v>
      </c>
      <c r="F390" s="513">
        <v>6237.9082125603854</v>
      </c>
      <c r="G390" s="513">
        <v>2874.4140786749481</v>
      </c>
      <c r="H390" s="513">
        <v>0</v>
      </c>
      <c r="I390" s="513">
        <v>38443.105590062114</v>
      </c>
      <c r="J390" s="513">
        <v>47711</v>
      </c>
      <c r="K390" s="513">
        <v>1564.804692891649</v>
      </c>
      <c r="L390" s="513">
        <v>408</v>
      </c>
    </row>
    <row r="391" spans="1:12" x14ac:dyDescent="0.25">
      <c r="A391" s="319"/>
      <c r="B391" s="320">
        <v>186</v>
      </c>
      <c r="C391" s="513">
        <v>153</v>
      </c>
      <c r="D391" s="513">
        <v>0</v>
      </c>
      <c r="E391" s="513">
        <v>6</v>
      </c>
      <c r="F391" s="513">
        <v>2739</v>
      </c>
      <c r="G391" s="513">
        <v>1365</v>
      </c>
      <c r="H391" s="513">
        <v>0</v>
      </c>
      <c r="I391" s="513">
        <v>20123</v>
      </c>
      <c r="J391" s="513">
        <v>24386</v>
      </c>
      <c r="K391" s="513">
        <v>1313</v>
      </c>
      <c r="L391" s="513">
        <v>192</v>
      </c>
    </row>
    <row r="392" spans="1:12" x14ac:dyDescent="0.25">
      <c r="A392" s="319"/>
      <c r="B392" s="320" t="s">
        <v>225</v>
      </c>
      <c r="C392" s="513">
        <v>0</v>
      </c>
      <c r="D392" s="513">
        <v>0</v>
      </c>
      <c r="E392" s="513">
        <v>0</v>
      </c>
      <c r="F392" s="513">
        <v>0</v>
      </c>
      <c r="G392" s="513">
        <v>0</v>
      </c>
      <c r="H392" s="513">
        <v>0</v>
      </c>
      <c r="I392" s="513">
        <v>2069</v>
      </c>
      <c r="J392" s="513">
        <v>2069</v>
      </c>
      <c r="K392" s="513">
        <v>27</v>
      </c>
      <c r="L392" s="513">
        <v>4</v>
      </c>
    </row>
    <row r="393" spans="1:12" x14ac:dyDescent="0.25">
      <c r="A393" s="319"/>
      <c r="B393" s="320" t="s">
        <v>227</v>
      </c>
      <c r="C393" s="513">
        <v>0</v>
      </c>
      <c r="D393" s="513">
        <v>0</v>
      </c>
      <c r="E393" s="513">
        <v>0</v>
      </c>
      <c r="F393" s="513">
        <v>0</v>
      </c>
      <c r="G393" s="513">
        <v>0</v>
      </c>
      <c r="H393" s="513">
        <v>0</v>
      </c>
      <c r="I393" s="513">
        <v>6624</v>
      </c>
      <c r="J393" s="513">
        <v>6624</v>
      </c>
      <c r="K393" s="513">
        <v>201</v>
      </c>
      <c r="L393" s="513">
        <v>82</v>
      </c>
    </row>
    <row r="394" spans="1:12" s="494" customFormat="1" x14ac:dyDescent="0.25">
      <c r="A394" s="319"/>
      <c r="B394" s="320" t="s">
        <v>228</v>
      </c>
      <c r="C394" s="513">
        <v>0</v>
      </c>
      <c r="D394" s="513">
        <v>0</v>
      </c>
      <c r="E394" s="513">
        <v>0</v>
      </c>
      <c r="F394" s="513">
        <v>0</v>
      </c>
      <c r="G394" s="513">
        <v>0</v>
      </c>
      <c r="H394" s="513">
        <v>0</v>
      </c>
      <c r="I394" s="513">
        <v>4909</v>
      </c>
      <c r="J394" s="513">
        <v>4909</v>
      </c>
      <c r="K394" s="513">
        <v>49</v>
      </c>
      <c r="L394" s="513">
        <v>59</v>
      </c>
    </row>
    <row r="395" spans="1:12" s="494" customFormat="1" x14ac:dyDescent="0.25">
      <c r="A395" s="319"/>
      <c r="B395" s="320" t="s">
        <v>98</v>
      </c>
      <c r="C395" s="513">
        <v>14570</v>
      </c>
      <c r="D395" s="513">
        <v>0</v>
      </c>
      <c r="E395" s="513">
        <v>18555</v>
      </c>
      <c r="F395" s="513">
        <v>147296</v>
      </c>
      <c r="G395" s="513">
        <v>246464</v>
      </c>
      <c r="H395" s="513">
        <v>12702</v>
      </c>
      <c r="I395" s="513">
        <v>98633</v>
      </c>
      <c r="J395" s="513">
        <v>538220</v>
      </c>
      <c r="K395" s="513">
        <v>0</v>
      </c>
      <c r="L395" s="513">
        <v>0</v>
      </c>
    </row>
    <row r="396" spans="1:12" s="494" customFormat="1" x14ac:dyDescent="0.25">
      <c r="A396" s="319"/>
      <c r="B396" s="320" t="s">
        <v>122</v>
      </c>
      <c r="C396" s="513">
        <v>21351</v>
      </c>
      <c r="D396" s="513">
        <v>0</v>
      </c>
      <c r="E396" s="513">
        <v>19109</v>
      </c>
      <c r="F396" s="513">
        <v>338226.90821256035</v>
      </c>
      <c r="G396" s="513">
        <v>310691.41407867498</v>
      </c>
      <c r="H396" s="513">
        <v>12714</v>
      </c>
      <c r="I396" s="513">
        <v>1394488.7603113207</v>
      </c>
      <c r="J396" s="513">
        <v>2096580</v>
      </c>
      <c r="K396" s="513">
        <v>59538.754295056904</v>
      </c>
      <c r="L396" s="513">
        <v>17128.509933774832</v>
      </c>
    </row>
    <row r="397" spans="1:12" x14ac:dyDescent="0.25">
      <c r="A397" s="39"/>
      <c r="B397" s="320"/>
      <c r="C397" s="513"/>
      <c r="D397" s="513"/>
      <c r="E397" s="513"/>
      <c r="F397" s="513"/>
      <c r="G397" s="513"/>
      <c r="H397" s="513"/>
      <c r="I397" s="513"/>
      <c r="J397" s="513"/>
      <c r="K397" s="513"/>
      <c r="L397" s="513"/>
    </row>
    <row r="398" spans="1:12" x14ac:dyDescent="0.25">
      <c r="A398" s="319" t="s">
        <v>280</v>
      </c>
      <c r="B398" s="320">
        <v>81</v>
      </c>
      <c r="C398" s="513">
        <v>0</v>
      </c>
      <c r="D398" s="513">
        <v>0</v>
      </c>
      <c r="E398" s="513">
        <v>0</v>
      </c>
      <c r="F398" s="513">
        <v>11</v>
      </c>
      <c r="G398" s="513">
        <v>0</v>
      </c>
      <c r="H398" s="513">
        <v>0</v>
      </c>
      <c r="I398" s="513">
        <v>165</v>
      </c>
      <c r="J398" s="513">
        <v>176</v>
      </c>
      <c r="K398" s="513">
        <v>16</v>
      </c>
      <c r="L398" s="513">
        <v>2</v>
      </c>
    </row>
    <row r="399" spans="1:12" x14ac:dyDescent="0.25">
      <c r="A399" s="319"/>
      <c r="B399" s="320"/>
      <c r="C399" s="513"/>
      <c r="D399" s="513"/>
      <c r="E399" s="513"/>
      <c r="F399" s="513"/>
      <c r="G399" s="513"/>
      <c r="H399" s="513"/>
      <c r="I399" s="513"/>
      <c r="J399" s="513"/>
      <c r="K399" s="513"/>
      <c r="L399" s="513"/>
    </row>
    <row r="400" spans="1:12" x14ac:dyDescent="0.25">
      <c r="A400" s="319" t="s">
        <v>15</v>
      </c>
      <c r="B400" s="320">
        <v>17</v>
      </c>
      <c r="C400" s="513">
        <v>3</v>
      </c>
      <c r="D400" s="513">
        <v>0</v>
      </c>
      <c r="E400" s="513">
        <v>4</v>
      </c>
      <c r="F400" s="513">
        <v>588</v>
      </c>
      <c r="G400" s="513">
        <v>198</v>
      </c>
      <c r="H400" s="513">
        <v>0</v>
      </c>
      <c r="I400" s="513">
        <v>4444</v>
      </c>
      <c r="J400" s="513">
        <v>5237</v>
      </c>
      <c r="K400" s="513">
        <v>223</v>
      </c>
      <c r="L400" s="513">
        <v>36</v>
      </c>
    </row>
    <row r="401" spans="1:12" x14ac:dyDescent="0.25">
      <c r="A401" s="319"/>
      <c r="B401" s="320">
        <v>29</v>
      </c>
      <c r="C401" s="513">
        <v>1</v>
      </c>
      <c r="D401" s="513">
        <v>0</v>
      </c>
      <c r="E401" s="513">
        <v>0</v>
      </c>
      <c r="F401" s="513">
        <v>423</v>
      </c>
      <c r="G401" s="513">
        <v>220</v>
      </c>
      <c r="H401" s="513">
        <v>1</v>
      </c>
      <c r="I401" s="513">
        <v>4250</v>
      </c>
      <c r="J401" s="513">
        <v>4895</v>
      </c>
      <c r="K401" s="513">
        <v>208</v>
      </c>
      <c r="L401" s="513">
        <v>25</v>
      </c>
    </row>
    <row r="402" spans="1:12" s="494" customFormat="1" x14ac:dyDescent="0.25">
      <c r="A402" s="319"/>
      <c r="B402" s="320">
        <v>41</v>
      </c>
      <c r="C402" s="513">
        <v>2</v>
      </c>
      <c r="D402" s="513">
        <v>0</v>
      </c>
      <c r="E402" s="513">
        <v>2</v>
      </c>
      <c r="F402" s="513">
        <v>592</v>
      </c>
      <c r="G402" s="513">
        <v>202</v>
      </c>
      <c r="H402" s="513">
        <v>0</v>
      </c>
      <c r="I402" s="513">
        <v>3499.045103857567</v>
      </c>
      <c r="J402" s="513">
        <v>4297</v>
      </c>
      <c r="K402" s="513">
        <v>198.0451038575668</v>
      </c>
      <c r="L402" s="513">
        <v>30</v>
      </c>
    </row>
    <row r="403" spans="1:12" s="494" customFormat="1" x14ac:dyDescent="0.25">
      <c r="A403" s="319"/>
      <c r="B403" s="320">
        <v>50</v>
      </c>
      <c r="C403" s="513">
        <v>0</v>
      </c>
      <c r="D403" s="513">
        <v>0</v>
      </c>
      <c r="E403" s="513">
        <v>0</v>
      </c>
      <c r="F403" s="513">
        <v>681.64461247637098</v>
      </c>
      <c r="G403" s="513">
        <v>119</v>
      </c>
      <c r="H403" s="513">
        <v>0</v>
      </c>
      <c r="I403" s="513">
        <v>4786</v>
      </c>
      <c r="J403" s="513">
        <v>5587</v>
      </c>
      <c r="K403" s="513">
        <v>180</v>
      </c>
      <c r="L403" s="513">
        <v>54</v>
      </c>
    </row>
    <row r="404" spans="1:12" s="494" customFormat="1" x14ac:dyDescent="0.25">
      <c r="A404" s="319"/>
      <c r="B404" s="320">
        <v>72</v>
      </c>
      <c r="C404" s="513">
        <v>2</v>
      </c>
      <c r="D404" s="513">
        <v>0</v>
      </c>
      <c r="E404" s="513">
        <v>4</v>
      </c>
      <c r="F404" s="513">
        <v>506</v>
      </c>
      <c r="G404" s="513">
        <v>7</v>
      </c>
      <c r="H404" s="513">
        <v>0</v>
      </c>
      <c r="I404" s="513">
        <v>15463</v>
      </c>
      <c r="J404" s="513">
        <v>15982</v>
      </c>
      <c r="K404" s="513">
        <v>629</v>
      </c>
      <c r="L404" s="513">
        <v>111</v>
      </c>
    </row>
    <row r="405" spans="1:12" s="494" customFormat="1" x14ac:dyDescent="0.25">
      <c r="A405" s="319"/>
      <c r="B405" s="320">
        <v>80</v>
      </c>
      <c r="C405" s="513">
        <v>8</v>
      </c>
      <c r="D405" s="513">
        <v>0</v>
      </c>
      <c r="E405" s="513">
        <v>0</v>
      </c>
      <c r="F405" s="513">
        <v>743</v>
      </c>
      <c r="G405" s="513">
        <v>205</v>
      </c>
      <c r="H405" s="513">
        <v>0</v>
      </c>
      <c r="I405" s="513">
        <v>3079</v>
      </c>
      <c r="J405" s="513">
        <v>4035</v>
      </c>
      <c r="K405" s="513">
        <v>200</v>
      </c>
      <c r="L405" s="513">
        <v>14</v>
      </c>
    </row>
    <row r="406" spans="1:12" x14ac:dyDescent="0.25">
      <c r="A406" s="319"/>
      <c r="B406" s="320">
        <v>81</v>
      </c>
      <c r="C406" s="513">
        <v>1</v>
      </c>
      <c r="D406" s="513">
        <v>0</v>
      </c>
      <c r="E406" s="513">
        <v>1</v>
      </c>
      <c r="F406" s="513">
        <v>554</v>
      </c>
      <c r="G406" s="513">
        <v>5</v>
      </c>
      <c r="H406" s="513">
        <v>0</v>
      </c>
      <c r="I406" s="513">
        <v>8357</v>
      </c>
      <c r="J406" s="513">
        <v>8918</v>
      </c>
      <c r="K406" s="513">
        <v>426</v>
      </c>
      <c r="L406" s="513">
        <v>61</v>
      </c>
    </row>
    <row r="407" spans="1:12" x14ac:dyDescent="0.25">
      <c r="A407" s="319"/>
      <c r="B407" s="320">
        <v>154</v>
      </c>
      <c r="C407" s="513">
        <v>6</v>
      </c>
      <c r="D407" s="513">
        <v>0</v>
      </c>
      <c r="E407" s="513">
        <v>0</v>
      </c>
      <c r="F407" s="513">
        <v>143</v>
      </c>
      <c r="G407" s="513">
        <v>42</v>
      </c>
      <c r="H407" s="513">
        <v>0</v>
      </c>
      <c r="I407" s="513">
        <v>499</v>
      </c>
      <c r="J407" s="513">
        <v>690</v>
      </c>
      <c r="K407" s="513">
        <v>22</v>
      </c>
      <c r="L407" s="513">
        <v>1</v>
      </c>
    </row>
    <row r="408" spans="1:12" x14ac:dyDescent="0.25">
      <c r="A408" s="319"/>
      <c r="B408" s="320">
        <v>170</v>
      </c>
      <c r="C408" s="513">
        <v>10</v>
      </c>
      <c r="D408" s="513">
        <v>0</v>
      </c>
      <c r="E408" s="513">
        <v>0</v>
      </c>
      <c r="F408" s="513">
        <v>659.80072463768101</v>
      </c>
      <c r="G408" s="513">
        <v>263.3726708074534</v>
      </c>
      <c r="H408" s="513">
        <v>0</v>
      </c>
      <c r="I408" s="513">
        <v>3052.2950310559008</v>
      </c>
      <c r="J408" s="513">
        <v>3984</v>
      </c>
      <c r="K408" s="513">
        <v>131.45755693581779</v>
      </c>
      <c r="L408" s="513">
        <v>21</v>
      </c>
    </row>
    <row r="409" spans="1:12" x14ac:dyDescent="0.25">
      <c r="A409" s="319"/>
      <c r="B409" s="320" t="s">
        <v>122</v>
      </c>
      <c r="C409" s="513">
        <v>33</v>
      </c>
      <c r="D409" s="513">
        <v>0</v>
      </c>
      <c r="E409" s="513">
        <v>11</v>
      </c>
      <c r="F409" s="513">
        <v>4890.4453371140526</v>
      </c>
      <c r="G409" s="513">
        <v>1261.3726708074535</v>
      </c>
      <c r="H409" s="513">
        <v>1</v>
      </c>
      <c r="I409" s="513">
        <v>47429.340134913473</v>
      </c>
      <c r="J409" s="513">
        <v>53625</v>
      </c>
      <c r="K409" s="513">
        <v>2217.5026607933842</v>
      </c>
      <c r="L409" s="513">
        <v>353</v>
      </c>
    </row>
    <row r="410" spans="1:12" x14ac:dyDescent="0.25">
      <c r="A410" s="319"/>
      <c r="B410" s="320"/>
      <c r="C410" s="513"/>
      <c r="D410" s="513"/>
      <c r="E410" s="513"/>
      <c r="F410" s="513"/>
      <c r="G410" s="513"/>
      <c r="H410" s="513"/>
      <c r="I410" s="513"/>
      <c r="J410" s="513"/>
      <c r="K410" s="513"/>
      <c r="L410" s="513"/>
    </row>
    <row r="411" spans="1:12" x14ac:dyDescent="0.25">
      <c r="A411" s="319" t="s">
        <v>24</v>
      </c>
      <c r="B411" s="320">
        <v>138</v>
      </c>
      <c r="C411" s="513">
        <v>0</v>
      </c>
      <c r="D411" s="513">
        <v>0</v>
      </c>
      <c r="E411" s="513">
        <v>0</v>
      </c>
      <c r="F411" s="513">
        <v>32</v>
      </c>
      <c r="G411" s="513">
        <v>19</v>
      </c>
      <c r="H411" s="513">
        <v>0</v>
      </c>
      <c r="I411" s="513">
        <v>708</v>
      </c>
      <c r="J411" s="513">
        <v>759</v>
      </c>
      <c r="K411" s="513">
        <v>107</v>
      </c>
      <c r="L411" s="513">
        <v>9</v>
      </c>
    </row>
    <row r="412" spans="1:12" x14ac:dyDescent="0.25">
      <c r="A412" s="319"/>
      <c r="B412" s="26"/>
      <c r="C412" s="513"/>
      <c r="D412" s="513"/>
      <c r="E412" s="513"/>
      <c r="F412" s="513"/>
      <c r="G412" s="513"/>
      <c r="H412" s="513"/>
      <c r="I412" s="513"/>
      <c r="J412" s="513"/>
      <c r="K412" s="513"/>
      <c r="L412" s="513"/>
    </row>
    <row r="413" spans="1:12" x14ac:dyDescent="0.25">
      <c r="A413" s="319" t="s">
        <v>18</v>
      </c>
      <c r="B413" s="26">
        <v>1</v>
      </c>
      <c r="C413" s="513">
        <v>7</v>
      </c>
      <c r="D413" s="513">
        <v>0</v>
      </c>
      <c r="E413" s="513">
        <v>0</v>
      </c>
      <c r="F413" s="513">
        <v>126</v>
      </c>
      <c r="G413" s="513">
        <v>11</v>
      </c>
      <c r="H413" s="513">
        <v>0</v>
      </c>
      <c r="I413" s="513">
        <v>1017</v>
      </c>
      <c r="J413" s="513">
        <v>1161</v>
      </c>
      <c r="K413" s="513">
        <v>79</v>
      </c>
      <c r="L413" s="513">
        <v>5</v>
      </c>
    </row>
    <row r="414" spans="1:12" x14ac:dyDescent="0.25">
      <c r="A414" s="319"/>
      <c r="B414" s="320">
        <v>30</v>
      </c>
      <c r="C414" s="513">
        <v>1</v>
      </c>
      <c r="D414" s="513">
        <v>0</v>
      </c>
      <c r="E414" s="513">
        <v>2</v>
      </c>
      <c r="F414" s="513">
        <v>60</v>
      </c>
      <c r="G414" s="513">
        <v>4</v>
      </c>
      <c r="H414" s="513">
        <v>0</v>
      </c>
      <c r="I414" s="513">
        <v>8707.5342163355417</v>
      </c>
      <c r="J414" s="513">
        <v>8775</v>
      </c>
      <c r="K414" s="513">
        <v>325.64017660044146</v>
      </c>
      <c r="L414" s="513">
        <v>34.960264900662253</v>
      </c>
    </row>
    <row r="415" spans="1:12" x14ac:dyDescent="0.25">
      <c r="A415" s="319"/>
      <c r="B415" s="320">
        <v>32</v>
      </c>
      <c r="C415" s="513">
        <v>1</v>
      </c>
      <c r="D415" s="513">
        <v>0</v>
      </c>
      <c r="E415" s="513">
        <v>1</v>
      </c>
      <c r="F415" s="513">
        <v>545</v>
      </c>
      <c r="G415" s="513">
        <v>100</v>
      </c>
      <c r="H415" s="513">
        <v>1</v>
      </c>
      <c r="I415" s="513">
        <v>1973</v>
      </c>
      <c r="J415" s="513">
        <v>2621</v>
      </c>
      <c r="K415" s="513">
        <v>77</v>
      </c>
      <c r="L415" s="513">
        <v>25</v>
      </c>
    </row>
    <row r="416" spans="1:12" x14ac:dyDescent="0.25">
      <c r="A416" s="319"/>
      <c r="B416" s="320">
        <v>40</v>
      </c>
      <c r="C416" s="513">
        <v>1</v>
      </c>
      <c r="D416" s="513">
        <v>0</v>
      </c>
      <c r="E416" s="513">
        <v>1</v>
      </c>
      <c r="F416" s="513">
        <v>26</v>
      </c>
      <c r="G416" s="513">
        <v>0</v>
      </c>
      <c r="H416" s="513">
        <v>0</v>
      </c>
      <c r="I416" s="513">
        <v>850</v>
      </c>
      <c r="J416" s="513">
        <v>878</v>
      </c>
      <c r="K416" s="513">
        <v>57</v>
      </c>
      <c r="L416" s="513">
        <v>6</v>
      </c>
    </row>
    <row r="417" spans="1:12" x14ac:dyDescent="0.25">
      <c r="A417" s="319"/>
      <c r="B417" s="320">
        <v>45</v>
      </c>
      <c r="C417" s="514">
        <v>0</v>
      </c>
      <c r="D417" s="514">
        <v>0</v>
      </c>
      <c r="E417" s="514">
        <v>1</v>
      </c>
      <c r="F417" s="514">
        <v>417</v>
      </c>
      <c r="G417" s="514">
        <v>3</v>
      </c>
      <c r="H417" s="514">
        <v>0</v>
      </c>
      <c r="I417" s="514">
        <v>12528</v>
      </c>
      <c r="J417" s="514">
        <v>12949</v>
      </c>
      <c r="K417" s="514">
        <v>606</v>
      </c>
      <c r="L417" s="514">
        <v>88</v>
      </c>
    </row>
    <row r="418" spans="1:12" x14ac:dyDescent="0.25">
      <c r="A418" s="319"/>
      <c r="B418" s="320">
        <v>48</v>
      </c>
      <c r="C418" s="513">
        <v>1</v>
      </c>
      <c r="D418" s="513">
        <v>0</v>
      </c>
      <c r="E418" s="513">
        <v>0</v>
      </c>
      <c r="F418" s="513">
        <v>3</v>
      </c>
      <c r="G418" s="513">
        <v>0</v>
      </c>
      <c r="H418" s="513">
        <v>0</v>
      </c>
      <c r="I418" s="513">
        <v>5274</v>
      </c>
      <c r="J418" s="513">
        <v>5278</v>
      </c>
      <c r="K418" s="513">
        <v>184</v>
      </c>
      <c r="L418" s="513">
        <v>36</v>
      </c>
    </row>
    <row r="419" spans="1:12" x14ac:dyDescent="0.25">
      <c r="A419" s="319"/>
      <c r="B419" s="320">
        <v>56</v>
      </c>
      <c r="C419" s="513">
        <v>0</v>
      </c>
      <c r="D419" s="513">
        <v>0</v>
      </c>
      <c r="E419" s="513">
        <v>0</v>
      </c>
      <c r="F419" s="513">
        <v>76</v>
      </c>
      <c r="G419" s="513">
        <v>2</v>
      </c>
      <c r="H419" s="513">
        <v>0</v>
      </c>
      <c r="I419" s="513">
        <v>20015</v>
      </c>
      <c r="J419" s="513">
        <v>20093</v>
      </c>
      <c r="K419" s="513">
        <v>838</v>
      </c>
      <c r="L419" s="513">
        <v>137</v>
      </c>
    </row>
    <row r="420" spans="1:12" x14ac:dyDescent="0.25">
      <c r="A420" s="319"/>
      <c r="B420" s="320">
        <v>61</v>
      </c>
      <c r="C420" s="513">
        <v>0</v>
      </c>
      <c r="D420" s="513">
        <v>0</v>
      </c>
      <c r="E420" s="513">
        <v>0</v>
      </c>
      <c r="F420" s="513">
        <v>44</v>
      </c>
      <c r="G420" s="513">
        <v>2</v>
      </c>
      <c r="H420" s="513">
        <v>0</v>
      </c>
      <c r="I420" s="513">
        <v>15137</v>
      </c>
      <c r="J420" s="513">
        <v>15183</v>
      </c>
      <c r="K420" s="513">
        <v>733</v>
      </c>
      <c r="L420" s="513">
        <v>119</v>
      </c>
    </row>
    <row r="421" spans="1:12" x14ac:dyDescent="0.25">
      <c r="A421" s="319"/>
      <c r="B421" s="320">
        <v>62</v>
      </c>
      <c r="C421" s="513">
        <v>2</v>
      </c>
      <c r="D421" s="513">
        <v>0</v>
      </c>
      <c r="E421" s="513">
        <v>1</v>
      </c>
      <c r="F421" s="513">
        <v>9</v>
      </c>
      <c r="G421" s="513">
        <v>4</v>
      </c>
      <c r="H421" s="513">
        <v>0</v>
      </c>
      <c r="I421" s="513">
        <v>13781</v>
      </c>
      <c r="J421" s="513">
        <v>13797</v>
      </c>
      <c r="K421" s="513">
        <v>371</v>
      </c>
      <c r="L421" s="513">
        <v>90</v>
      </c>
    </row>
    <row r="422" spans="1:12" x14ac:dyDescent="0.25">
      <c r="A422" s="319"/>
      <c r="B422" s="320">
        <v>65</v>
      </c>
      <c r="C422" s="513">
        <v>0</v>
      </c>
      <c r="D422" s="513">
        <v>0</v>
      </c>
      <c r="E422" s="513">
        <v>0</v>
      </c>
      <c r="F422" s="513">
        <v>39</v>
      </c>
      <c r="G422" s="513">
        <v>5</v>
      </c>
      <c r="H422" s="513">
        <v>0</v>
      </c>
      <c r="I422" s="513">
        <v>5596</v>
      </c>
      <c r="J422" s="513">
        <v>5640</v>
      </c>
      <c r="K422" s="513">
        <v>140</v>
      </c>
      <c r="L422" s="513">
        <v>73</v>
      </c>
    </row>
    <row r="423" spans="1:12" x14ac:dyDescent="0.25">
      <c r="A423" s="319"/>
      <c r="B423" s="320">
        <v>66</v>
      </c>
      <c r="C423" s="513">
        <v>0</v>
      </c>
      <c r="D423" s="513">
        <v>0</v>
      </c>
      <c r="E423" s="513">
        <v>0</v>
      </c>
      <c r="F423" s="513">
        <v>89</v>
      </c>
      <c r="G423" s="513">
        <v>6</v>
      </c>
      <c r="H423" s="513">
        <v>0</v>
      </c>
      <c r="I423" s="513">
        <v>6970</v>
      </c>
      <c r="J423" s="513">
        <v>7065</v>
      </c>
      <c r="K423" s="513">
        <v>284</v>
      </c>
      <c r="L423" s="513">
        <v>82</v>
      </c>
    </row>
    <row r="424" spans="1:12" x14ac:dyDescent="0.25">
      <c r="A424" s="319"/>
      <c r="B424" s="320">
        <v>72</v>
      </c>
      <c r="C424" s="513">
        <v>3</v>
      </c>
      <c r="D424" s="513">
        <v>0</v>
      </c>
      <c r="E424" s="513">
        <v>1</v>
      </c>
      <c r="F424" s="513">
        <v>651</v>
      </c>
      <c r="G424" s="513">
        <v>3</v>
      </c>
      <c r="H424" s="513">
        <v>0</v>
      </c>
      <c r="I424" s="513">
        <v>24136</v>
      </c>
      <c r="J424" s="513">
        <v>24794</v>
      </c>
      <c r="K424" s="513">
        <v>1175</v>
      </c>
      <c r="L424" s="513">
        <v>198</v>
      </c>
    </row>
    <row r="425" spans="1:12" x14ac:dyDescent="0.25">
      <c r="A425" s="319"/>
      <c r="B425" s="320">
        <v>77</v>
      </c>
      <c r="C425" s="513">
        <v>2</v>
      </c>
      <c r="D425" s="513">
        <v>0</v>
      </c>
      <c r="E425" s="513">
        <v>2</v>
      </c>
      <c r="F425" s="513">
        <v>141</v>
      </c>
      <c r="G425" s="513">
        <v>2</v>
      </c>
      <c r="H425" s="513">
        <v>0</v>
      </c>
      <c r="I425" s="513">
        <v>10818.26912526669</v>
      </c>
      <c r="J425" s="513">
        <v>10965</v>
      </c>
      <c r="K425" s="513">
        <v>291.18317586101801</v>
      </c>
      <c r="L425" s="513">
        <v>118</v>
      </c>
    </row>
    <row r="426" spans="1:12" x14ac:dyDescent="0.25">
      <c r="A426" s="319"/>
      <c r="B426" s="320">
        <v>81</v>
      </c>
      <c r="C426" s="513">
        <v>1</v>
      </c>
      <c r="D426" s="513">
        <v>0</v>
      </c>
      <c r="E426" s="513">
        <v>0</v>
      </c>
      <c r="F426" s="513">
        <v>1035</v>
      </c>
      <c r="G426" s="513">
        <v>5</v>
      </c>
      <c r="H426" s="513">
        <v>0</v>
      </c>
      <c r="I426" s="513">
        <v>15344</v>
      </c>
      <c r="J426" s="513">
        <v>16385</v>
      </c>
      <c r="K426" s="513">
        <v>743</v>
      </c>
      <c r="L426" s="513">
        <v>140</v>
      </c>
    </row>
    <row r="427" spans="1:12" x14ac:dyDescent="0.25">
      <c r="A427" s="319"/>
      <c r="B427" s="320">
        <v>108</v>
      </c>
      <c r="C427" s="513">
        <v>0</v>
      </c>
      <c r="D427" s="513">
        <v>0</v>
      </c>
      <c r="E427" s="513">
        <v>0</v>
      </c>
      <c r="F427" s="513">
        <v>147</v>
      </c>
      <c r="G427" s="513">
        <v>0</v>
      </c>
      <c r="H427" s="513">
        <v>0</v>
      </c>
      <c r="I427" s="513">
        <v>2087</v>
      </c>
      <c r="J427" s="513">
        <v>2234</v>
      </c>
      <c r="K427" s="513">
        <v>135</v>
      </c>
      <c r="L427" s="513">
        <v>12</v>
      </c>
    </row>
    <row r="428" spans="1:12" x14ac:dyDescent="0.25">
      <c r="A428" s="319"/>
      <c r="B428" s="320">
        <v>140</v>
      </c>
      <c r="C428" s="513">
        <v>0</v>
      </c>
      <c r="D428" s="513">
        <v>0</v>
      </c>
      <c r="E428" s="513">
        <v>0</v>
      </c>
      <c r="F428" s="513">
        <v>0</v>
      </c>
      <c r="G428" s="513">
        <v>0</v>
      </c>
      <c r="H428" s="513">
        <v>0</v>
      </c>
      <c r="I428" s="513">
        <v>308.08440797186404</v>
      </c>
      <c r="J428" s="513">
        <v>308</v>
      </c>
      <c r="K428" s="513">
        <v>16</v>
      </c>
      <c r="L428" s="513">
        <v>0</v>
      </c>
    </row>
    <row r="429" spans="1:12" x14ac:dyDescent="0.25">
      <c r="A429" s="319"/>
      <c r="B429" s="320" t="s">
        <v>235</v>
      </c>
      <c r="C429" s="513">
        <v>0</v>
      </c>
      <c r="D429" s="513">
        <v>0</v>
      </c>
      <c r="E429" s="513">
        <v>0</v>
      </c>
      <c r="F429" s="513">
        <v>0</v>
      </c>
      <c r="G429" s="513">
        <v>0</v>
      </c>
      <c r="H429" s="513">
        <v>0</v>
      </c>
      <c r="I429" s="513">
        <v>18327</v>
      </c>
      <c r="J429" s="513">
        <v>18327</v>
      </c>
      <c r="K429" s="513">
        <v>498</v>
      </c>
      <c r="L429" s="513">
        <v>90</v>
      </c>
    </row>
    <row r="430" spans="1:12" x14ac:dyDescent="0.25">
      <c r="A430" s="319"/>
      <c r="B430" s="320" t="s">
        <v>230</v>
      </c>
      <c r="C430" s="513">
        <v>0</v>
      </c>
      <c r="D430" s="513">
        <v>0</v>
      </c>
      <c r="E430" s="513">
        <v>0</v>
      </c>
      <c r="F430" s="513">
        <v>0</v>
      </c>
      <c r="G430" s="513">
        <v>0</v>
      </c>
      <c r="H430" s="513">
        <v>0</v>
      </c>
      <c r="I430" s="513">
        <v>14500</v>
      </c>
      <c r="J430" s="513">
        <v>14500</v>
      </c>
      <c r="K430" s="513">
        <v>286</v>
      </c>
      <c r="L430" s="513">
        <v>43</v>
      </c>
    </row>
    <row r="431" spans="1:12" x14ac:dyDescent="0.25">
      <c r="A431" s="319"/>
      <c r="B431" s="320" t="s">
        <v>231</v>
      </c>
      <c r="C431" s="513">
        <v>0</v>
      </c>
      <c r="D431" s="513">
        <v>0</v>
      </c>
      <c r="E431" s="513">
        <v>0</v>
      </c>
      <c r="F431" s="513">
        <v>0</v>
      </c>
      <c r="G431" s="513">
        <v>0</v>
      </c>
      <c r="H431" s="513">
        <v>0</v>
      </c>
      <c r="I431" s="513">
        <v>16960</v>
      </c>
      <c r="J431" s="513">
        <v>16960</v>
      </c>
      <c r="K431" s="513">
        <v>258</v>
      </c>
      <c r="L431" s="513">
        <v>18</v>
      </c>
    </row>
    <row r="432" spans="1:12" x14ac:dyDescent="0.25">
      <c r="A432" s="319"/>
      <c r="B432" s="320" t="s">
        <v>232</v>
      </c>
      <c r="C432" s="513">
        <v>0</v>
      </c>
      <c r="D432" s="513">
        <v>0</v>
      </c>
      <c r="E432" s="513">
        <v>0</v>
      </c>
      <c r="F432" s="513">
        <v>0</v>
      </c>
      <c r="G432" s="513">
        <v>0</v>
      </c>
      <c r="H432" s="513">
        <v>0</v>
      </c>
      <c r="I432" s="513">
        <v>17771</v>
      </c>
      <c r="J432" s="513">
        <v>17771</v>
      </c>
      <c r="K432" s="513">
        <v>181</v>
      </c>
      <c r="L432" s="513">
        <v>29</v>
      </c>
    </row>
    <row r="433" spans="1:12" x14ac:dyDescent="0.25">
      <c r="A433" s="319"/>
      <c r="B433" s="320" t="s">
        <v>233</v>
      </c>
      <c r="C433" s="513">
        <v>0</v>
      </c>
      <c r="D433" s="513">
        <v>0</v>
      </c>
      <c r="E433" s="513">
        <v>0</v>
      </c>
      <c r="F433" s="513">
        <v>0</v>
      </c>
      <c r="G433" s="513">
        <v>0</v>
      </c>
      <c r="H433" s="513">
        <v>0</v>
      </c>
      <c r="I433" s="513">
        <v>3983</v>
      </c>
      <c r="J433" s="513">
        <v>3983</v>
      </c>
      <c r="K433" s="513">
        <v>81</v>
      </c>
      <c r="L433" s="513">
        <v>9</v>
      </c>
    </row>
    <row r="434" spans="1:12" x14ac:dyDescent="0.25">
      <c r="A434" s="319"/>
      <c r="B434" s="320" t="s">
        <v>234</v>
      </c>
      <c r="C434" s="513">
        <v>0</v>
      </c>
      <c r="D434" s="513">
        <v>0</v>
      </c>
      <c r="E434" s="513">
        <v>0</v>
      </c>
      <c r="F434" s="513">
        <v>0</v>
      </c>
      <c r="G434" s="513">
        <v>0</v>
      </c>
      <c r="H434" s="513">
        <v>0</v>
      </c>
      <c r="I434" s="513">
        <v>13289</v>
      </c>
      <c r="J434" s="513">
        <v>13289</v>
      </c>
      <c r="K434" s="513">
        <v>215</v>
      </c>
      <c r="L434" s="513">
        <v>29</v>
      </c>
    </row>
    <row r="435" spans="1:12" x14ac:dyDescent="0.25">
      <c r="A435" s="319"/>
      <c r="B435" s="320" t="s">
        <v>98</v>
      </c>
      <c r="C435" s="513">
        <v>6495</v>
      </c>
      <c r="D435" s="513">
        <v>0</v>
      </c>
      <c r="E435" s="513">
        <v>9209</v>
      </c>
      <c r="F435" s="513">
        <v>42863</v>
      </c>
      <c r="G435" s="513">
        <v>72820</v>
      </c>
      <c r="H435" s="513">
        <v>3960</v>
      </c>
      <c r="I435" s="513">
        <v>30341</v>
      </c>
      <c r="J435" s="513">
        <v>165688</v>
      </c>
      <c r="K435" s="513">
        <v>0</v>
      </c>
      <c r="L435" s="513">
        <v>0</v>
      </c>
    </row>
    <row r="436" spans="1:12" s="494" customFormat="1" x14ac:dyDescent="0.25">
      <c r="A436" s="319"/>
      <c r="B436" s="320" t="s">
        <v>122</v>
      </c>
      <c r="C436" s="513">
        <v>6514</v>
      </c>
      <c r="D436" s="513">
        <v>0</v>
      </c>
      <c r="E436" s="513">
        <v>9218</v>
      </c>
      <c r="F436" s="513">
        <v>46271</v>
      </c>
      <c r="G436" s="513">
        <v>72967</v>
      </c>
      <c r="H436" s="513">
        <v>3961</v>
      </c>
      <c r="I436" s="513">
        <v>259712.88774957406</v>
      </c>
      <c r="J436" s="513">
        <v>398644</v>
      </c>
      <c r="K436" s="513">
        <v>7573.8233524614598</v>
      </c>
      <c r="L436" s="513">
        <v>1381.9602649006622</v>
      </c>
    </row>
    <row r="437" spans="1:12" x14ac:dyDescent="0.25">
      <c r="A437" s="319"/>
      <c r="B437" s="320"/>
      <c r="C437" s="513"/>
      <c r="D437" s="513"/>
      <c r="E437" s="513"/>
      <c r="F437" s="513"/>
      <c r="G437" s="513"/>
      <c r="H437" s="513"/>
      <c r="I437" s="513"/>
      <c r="J437" s="513"/>
      <c r="K437" s="513"/>
      <c r="L437" s="513"/>
    </row>
    <row r="438" spans="1:12" x14ac:dyDescent="0.25">
      <c r="A438" s="319" t="s">
        <v>28</v>
      </c>
      <c r="B438" s="320">
        <v>3</v>
      </c>
      <c r="C438" s="513">
        <v>6</v>
      </c>
      <c r="D438" s="513">
        <v>0</v>
      </c>
      <c r="E438" s="513">
        <v>1</v>
      </c>
      <c r="F438" s="513">
        <v>395</v>
      </c>
      <c r="G438" s="513">
        <v>129</v>
      </c>
      <c r="H438" s="513">
        <v>0</v>
      </c>
      <c r="I438" s="513">
        <v>1872</v>
      </c>
      <c r="J438" s="513">
        <v>2403</v>
      </c>
      <c r="K438" s="513">
        <v>162.04121343969061</v>
      </c>
      <c r="L438" s="513">
        <v>14</v>
      </c>
    </row>
    <row r="439" spans="1:12" x14ac:dyDescent="0.25">
      <c r="A439" s="319"/>
      <c r="B439" s="320">
        <v>17</v>
      </c>
      <c r="C439" s="513">
        <v>0</v>
      </c>
      <c r="D439" s="513">
        <v>0</v>
      </c>
      <c r="E439" s="513">
        <v>4</v>
      </c>
      <c r="F439" s="513">
        <v>233</v>
      </c>
      <c r="G439" s="513">
        <v>92</v>
      </c>
      <c r="H439" s="513">
        <v>0</v>
      </c>
      <c r="I439" s="513">
        <v>2455</v>
      </c>
      <c r="J439" s="513">
        <v>2784</v>
      </c>
      <c r="K439" s="513">
        <v>144</v>
      </c>
      <c r="L439" s="513">
        <v>13</v>
      </c>
    </row>
    <row r="440" spans="1:12" x14ac:dyDescent="0.25">
      <c r="A440" s="319"/>
      <c r="B440" s="320" t="s">
        <v>259</v>
      </c>
      <c r="C440" s="513">
        <v>0</v>
      </c>
      <c r="D440" s="513">
        <v>0</v>
      </c>
      <c r="E440" s="513">
        <v>0</v>
      </c>
      <c r="F440" s="513">
        <v>0</v>
      </c>
      <c r="G440" s="513">
        <v>0</v>
      </c>
      <c r="H440" s="513">
        <v>0</v>
      </c>
      <c r="I440" s="513">
        <v>0</v>
      </c>
      <c r="J440" s="513">
        <v>2566</v>
      </c>
      <c r="K440" s="513">
        <v>36</v>
      </c>
      <c r="L440" s="513">
        <v>26</v>
      </c>
    </row>
    <row r="441" spans="1:12" x14ac:dyDescent="0.25">
      <c r="A441" s="39"/>
      <c r="B441" s="320" t="s">
        <v>122</v>
      </c>
      <c r="C441" s="513">
        <v>6</v>
      </c>
      <c r="D441" s="513">
        <v>0</v>
      </c>
      <c r="E441" s="513">
        <v>5</v>
      </c>
      <c r="F441" s="513">
        <v>628</v>
      </c>
      <c r="G441" s="513">
        <v>221</v>
      </c>
      <c r="H441" s="513">
        <v>0</v>
      </c>
      <c r="I441" s="513">
        <v>4327</v>
      </c>
      <c r="J441" s="513">
        <v>7753</v>
      </c>
      <c r="K441" s="513">
        <v>342.04121343969064</v>
      </c>
      <c r="L441" s="513">
        <v>53</v>
      </c>
    </row>
    <row r="442" spans="1:12" x14ac:dyDescent="0.25">
      <c r="A442" s="319"/>
      <c r="B442" s="320"/>
      <c r="C442" s="513"/>
      <c r="D442" s="513"/>
      <c r="E442" s="513"/>
      <c r="F442" s="513"/>
      <c r="G442" s="513"/>
      <c r="H442" s="513"/>
      <c r="I442" s="513"/>
      <c r="J442" s="513"/>
      <c r="K442" s="513"/>
      <c r="L442" s="513"/>
    </row>
    <row r="443" spans="1:12" ht="13.8" thickBot="1" x14ac:dyDescent="0.3">
      <c r="A443" s="499"/>
      <c r="B443" s="499"/>
      <c r="C443" s="515"/>
      <c r="D443" s="515"/>
      <c r="E443" s="515"/>
      <c r="F443" s="515"/>
      <c r="G443" s="515"/>
      <c r="H443" s="515"/>
      <c r="I443" s="515"/>
      <c r="J443" s="515"/>
      <c r="K443" s="515"/>
      <c r="L443" s="515"/>
    </row>
    <row r="444" spans="1:12" ht="15" thickTop="1" thickBot="1" x14ac:dyDescent="0.3">
      <c r="A444" s="500" t="s">
        <v>37</v>
      </c>
      <c r="B444" s="337"/>
      <c r="C444" s="516">
        <v>33597</v>
      </c>
      <c r="D444" s="516">
        <v>0</v>
      </c>
      <c r="E444" s="516">
        <v>38899</v>
      </c>
      <c r="F444" s="516">
        <v>450541.32353497157</v>
      </c>
      <c r="G444" s="516">
        <v>460988.00000000006</v>
      </c>
      <c r="H444" s="516">
        <v>18925</v>
      </c>
      <c r="I444" s="516">
        <v>2146657</v>
      </c>
      <c r="J444" s="516">
        <v>3163864</v>
      </c>
      <c r="K444" s="516">
        <v>92557</v>
      </c>
      <c r="L444" s="516">
        <v>23713</v>
      </c>
    </row>
    <row r="445" spans="1:12" ht="13.8" x14ac:dyDescent="0.25">
      <c r="A445" s="500"/>
      <c r="B445" s="502"/>
      <c r="C445" s="518"/>
      <c r="D445" s="518"/>
      <c r="E445" s="518"/>
      <c r="F445" s="518"/>
      <c r="G445" s="518"/>
      <c r="H445" s="518"/>
      <c r="I445" s="518"/>
      <c r="J445" s="518"/>
      <c r="K445" s="518"/>
      <c r="L445" s="518"/>
    </row>
    <row r="446" spans="1:12" x14ac:dyDescent="0.25">
      <c r="A446" s="495" t="s">
        <v>38</v>
      </c>
      <c r="B446" s="501"/>
      <c r="C446" s="517"/>
      <c r="D446" s="517"/>
      <c r="E446" s="517"/>
      <c r="F446" s="517"/>
      <c r="G446" s="517"/>
      <c r="H446" s="517"/>
      <c r="I446" s="517"/>
      <c r="J446" s="517"/>
      <c r="K446" s="517"/>
      <c r="L446" s="517"/>
    </row>
    <row r="447" spans="1:12" x14ac:dyDescent="0.25">
      <c r="A447" s="495"/>
      <c r="B447" s="501"/>
      <c r="C447" s="517"/>
      <c r="D447" s="517"/>
      <c r="E447" s="517"/>
      <c r="F447" s="517"/>
      <c r="G447" s="517"/>
      <c r="H447" s="517"/>
      <c r="I447" s="517"/>
      <c r="J447" s="517"/>
      <c r="K447" s="517"/>
      <c r="L447" s="517"/>
    </row>
    <row r="448" spans="1:12" x14ac:dyDescent="0.25">
      <c r="A448" s="319" t="s">
        <v>26</v>
      </c>
      <c r="B448" s="320">
        <v>41</v>
      </c>
      <c r="C448" s="513">
        <v>0</v>
      </c>
      <c r="D448" s="513">
        <v>0</v>
      </c>
      <c r="E448" s="513">
        <v>1</v>
      </c>
      <c r="F448" s="513">
        <v>179</v>
      </c>
      <c r="G448" s="513">
        <v>61</v>
      </c>
      <c r="H448" s="513">
        <v>1</v>
      </c>
      <c r="I448" s="513">
        <v>1467</v>
      </c>
      <c r="J448" s="513">
        <v>1709</v>
      </c>
      <c r="K448" s="513">
        <v>92</v>
      </c>
      <c r="L448" s="513">
        <v>10</v>
      </c>
    </row>
    <row r="449" spans="1:12" x14ac:dyDescent="0.25">
      <c r="A449" s="319"/>
      <c r="B449" s="326" t="s">
        <v>258</v>
      </c>
      <c r="C449" s="513">
        <v>0</v>
      </c>
      <c r="D449" s="513">
        <v>0</v>
      </c>
      <c r="E449" s="513">
        <v>0</v>
      </c>
      <c r="F449" s="513">
        <v>0</v>
      </c>
      <c r="G449" s="513">
        <v>0</v>
      </c>
      <c r="H449" s="513">
        <v>0</v>
      </c>
      <c r="I449" s="513">
        <v>0</v>
      </c>
      <c r="J449" s="513">
        <v>7855</v>
      </c>
      <c r="K449" s="513">
        <v>121</v>
      </c>
      <c r="L449" s="513">
        <v>79</v>
      </c>
    </row>
    <row r="450" spans="1:12" s="494" customFormat="1" x14ac:dyDescent="0.25">
      <c r="A450" s="322"/>
      <c r="B450" s="320" t="s">
        <v>122</v>
      </c>
      <c r="C450" s="513">
        <v>0</v>
      </c>
      <c r="D450" s="513">
        <v>0</v>
      </c>
      <c r="E450" s="513">
        <v>1</v>
      </c>
      <c r="F450" s="513">
        <v>179</v>
      </c>
      <c r="G450" s="513">
        <v>61</v>
      </c>
      <c r="H450" s="513">
        <v>1</v>
      </c>
      <c r="I450" s="513">
        <v>1467</v>
      </c>
      <c r="J450" s="513">
        <v>9564</v>
      </c>
      <c r="K450" s="513">
        <v>213</v>
      </c>
      <c r="L450" s="513">
        <v>89</v>
      </c>
    </row>
    <row r="451" spans="1:12" x14ac:dyDescent="0.25">
      <c r="A451" s="495"/>
      <c r="B451" s="501"/>
      <c r="C451" s="517"/>
      <c r="D451" s="517"/>
      <c r="E451" s="517"/>
      <c r="F451" s="517"/>
      <c r="G451" s="517"/>
      <c r="H451" s="517"/>
      <c r="I451" s="517"/>
      <c r="J451" s="517"/>
      <c r="K451" s="517"/>
      <c r="L451" s="517"/>
    </row>
    <row r="452" spans="1:12" x14ac:dyDescent="0.25">
      <c r="A452" s="495" t="s">
        <v>22</v>
      </c>
      <c r="B452" s="501">
        <v>56</v>
      </c>
      <c r="C452" s="517">
        <v>0</v>
      </c>
      <c r="D452" s="517">
        <v>0</v>
      </c>
      <c r="E452" s="517">
        <v>0</v>
      </c>
      <c r="F452" s="517">
        <v>38</v>
      </c>
      <c r="G452" s="517">
        <v>0</v>
      </c>
      <c r="H452" s="517">
        <v>0</v>
      </c>
      <c r="I452" s="517">
        <v>305</v>
      </c>
      <c r="J452" s="517">
        <v>343</v>
      </c>
      <c r="K452" s="517">
        <v>32</v>
      </c>
      <c r="L452" s="517">
        <v>5</v>
      </c>
    </row>
    <row r="453" spans="1:12" x14ac:dyDescent="0.25">
      <c r="A453" s="319"/>
      <c r="B453" s="320">
        <v>66</v>
      </c>
      <c r="C453" s="513">
        <v>0</v>
      </c>
      <c r="D453" s="513">
        <v>0</v>
      </c>
      <c r="E453" s="513">
        <v>0</v>
      </c>
      <c r="F453" s="513">
        <v>25</v>
      </c>
      <c r="G453" s="513">
        <v>0</v>
      </c>
      <c r="H453" s="513">
        <v>0</v>
      </c>
      <c r="I453" s="513">
        <v>955</v>
      </c>
      <c r="J453" s="513">
        <v>980</v>
      </c>
      <c r="K453" s="513">
        <v>73</v>
      </c>
      <c r="L453" s="513">
        <v>6</v>
      </c>
    </row>
    <row r="454" spans="1:12" x14ac:dyDescent="0.25">
      <c r="A454" s="319"/>
      <c r="B454" s="326">
        <v>72</v>
      </c>
      <c r="C454" s="513">
        <v>1</v>
      </c>
      <c r="D454" s="513">
        <v>0</v>
      </c>
      <c r="E454" s="513">
        <v>2</v>
      </c>
      <c r="F454" s="513">
        <v>736</v>
      </c>
      <c r="G454" s="513">
        <v>0</v>
      </c>
      <c r="H454" s="513">
        <v>0</v>
      </c>
      <c r="I454" s="513">
        <v>13911</v>
      </c>
      <c r="J454" s="513">
        <v>14650</v>
      </c>
      <c r="K454" s="513">
        <v>700</v>
      </c>
      <c r="L454" s="513">
        <v>91</v>
      </c>
    </row>
    <row r="455" spans="1:12" s="494" customFormat="1" x14ac:dyDescent="0.25">
      <c r="A455" s="322"/>
      <c r="B455" s="320">
        <v>108</v>
      </c>
      <c r="C455" s="513">
        <v>1</v>
      </c>
      <c r="D455" s="513">
        <v>0</v>
      </c>
      <c r="E455" s="513">
        <v>0</v>
      </c>
      <c r="F455" s="513">
        <v>5</v>
      </c>
      <c r="G455" s="513">
        <v>0</v>
      </c>
      <c r="H455" s="513">
        <v>0</v>
      </c>
      <c r="I455" s="513">
        <v>1466</v>
      </c>
      <c r="J455" s="513">
        <v>1472</v>
      </c>
      <c r="K455" s="513">
        <v>114</v>
      </c>
      <c r="L455" s="513">
        <v>4</v>
      </c>
    </row>
    <row r="456" spans="1:12" x14ac:dyDescent="0.25">
      <c r="A456" s="319"/>
      <c r="B456" s="320">
        <v>112</v>
      </c>
      <c r="C456" s="513">
        <v>0</v>
      </c>
      <c r="D456" s="513">
        <v>0</v>
      </c>
      <c r="E456" s="513">
        <v>1</v>
      </c>
      <c r="F456" s="513">
        <v>19</v>
      </c>
      <c r="G456" s="513">
        <v>2</v>
      </c>
      <c r="H456" s="513">
        <v>0</v>
      </c>
      <c r="I456" s="513">
        <v>16723</v>
      </c>
      <c r="J456" s="513">
        <v>16745</v>
      </c>
      <c r="K456" s="513">
        <v>1013</v>
      </c>
      <c r="L456" s="513">
        <v>94</v>
      </c>
    </row>
    <row r="457" spans="1:12" x14ac:dyDescent="0.25">
      <c r="A457" s="319"/>
      <c r="B457" s="320">
        <v>156</v>
      </c>
      <c r="C457" s="513">
        <v>0</v>
      </c>
      <c r="D457" s="513">
        <v>0</v>
      </c>
      <c r="E457" s="513">
        <v>0</v>
      </c>
      <c r="F457" s="513">
        <v>18</v>
      </c>
      <c r="G457" s="513">
        <v>0</v>
      </c>
      <c r="H457" s="513">
        <v>0</v>
      </c>
      <c r="I457" s="513">
        <v>11276</v>
      </c>
      <c r="J457" s="513">
        <v>11294</v>
      </c>
      <c r="K457" s="513">
        <v>835</v>
      </c>
      <c r="L457" s="513">
        <v>38</v>
      </c>
    </row>
    <row r="458" spans="1:12" x14ac:dyDescent="0.25">
      <c r="A458" s="320"/>
      <c r="B458" s="320" t="s">
        <v>122</v>
      </c>
      <c r="C458" s="513">
        <v>2</v>
      </c>
      <c r="D458" s="513">
        <v>0</v>
      </c>
      <c r="E458" s="513">
        <v>3</v>
      </c>
      <c r="F458" s="513">
        <v>841</v>
      </c>
      <c r="G458" s="513">
        <v>2</v>
      </c>
      <c r="H458" s="513">
        <v>0</v>
      </c>
      <c r="I458" s="513">
        <v>44636</v>
      </c>
      <c r="J458" s="513">
        <v>45484</v>
      </c>
      <c r="K458" s="513">
        <v>2767</v>
      </c>
      <c r="L458" s="513">
        <v>238</v>
      </c>
    </row>
    <row r="459" spans="1:12" x14ac:dyDescent="0.25">
      <c r="A459" s="320"/>
      <c r="B459" s="320"/>
      <c r="C459" s="513"/>
      <c r="D459" s="513"/>
      <c r="E459" s="513"/>
      <c r="F459" s="513"/>
      <c r="G459" s="513"/>
      <c r="H459" s="513"/>
      <c r="I459" s="513"/>
      <c r="J459" s="513"/>
      <c r="K459" s="513"/>
      <c r="L459" s="513"/>
    </row>
    <row r="460" spans="1:12" x14ac:dyDescent="0.25">
      <c r="A460" s="319" t="s">
        <v>110</v>
      </c>
      <c r="B460" s="320">
        <v>51</v>
      </c>
      <c r="C460" s="513">
        <v>2</v>
      </c>
      <c r="D460" s="513">
        <v>0</v>
      </c>
      <c r="E460" s="513">
        <v>0</v>
      </c>
      <c r="F460" s="513">
        <v>442</v>
      </c>
      <c r="G460" s="513">
        <v>145</v>
      </c>
      <c r="H460" s="513">
        <v>0</v>
      </c>
      <c r="I460" s="513">
        <v>3680</v>
      </c>
      <c r="J460" s="513">
        <v>4269</v>
      </c>
      <c r="K460" s="513">
        <v>165</v>
      </c>
      <c r="L460" s="513">
        <v>36</v>
      </c>
    </row>
    <row r="461" spans="1:12" x14ac:dyDescent="0.25">
      <c r="A461" s="319"/>
      <c r="B461" s="320">
        <v>66</v>
      </c>
      <c r="C461" s="513">
        <v>0</v>
      </c>
      <c r="D461" s="513">
        <v>0</v>
      </c>
      <c r="E461" s="513">
        <v>0</v>
      </c>
      <c r="F461" s="513">
        <v>30</v>
      </c>
      <c r="G461" s="513">
        <v>2</v>
      </c>
      <c r="H461" s="513">
        <v>0</v>
      </c>
      <c r="I461" s="513">
        <v>1792</v>
      </c>
      <c r="J461" s="513">
        <v>1824</v>
      </c>
      <c r="K461" s="513">
        <v>111</v>
      </c>
      <c r="L461" s="513">
        <v>17</v>
      </c>
    </row>
    <row r="462" spans="1:12" x14ac:dyDescent="0.25">
      <c r="A462" s="319"/>
      <c r="B462" s="320" t="s">
        <v>122</v>
      </c>
      <c r="C462" s="513">
        <v>2</v>
      </c>
      <c r="D462" s="513">
        <v>0</v>
      </c>
      <c r="E462" s="513">
        <v>0</v>
      </c>
      <c r="F462" s="513">
        <v>472</v>
      </c>
      <c r="G462" s="513">
        <v>147</v>
      </c>
      <c r="H462" s="513">
        <v>0</v>
      </c>
      <c r="I462" s="513">
        <v>5472</v>
      </c>
      <c r="J462" s="513">
        <v>6093</v>
      </c>
      <c r="K462" s="513">
        <v>276</v>
      </c>
      <c r="L462" s="513">
        <v>53</v>
      </c>
    </row>
    <row r="463" spans="1:12" x14ac:dyDescent="0.25">
      <c r="A463" s="322"/>
      <c r="B463" s="320"/>
      <c r="C463" s="513"/>
      <c r="D463" s="513"/>
      <c r="E463" s="513"/>
      <c r="F463" s="513"/>
      <c r="G463" s="513"/>
      <c r="H463" s="513"/>
      <c r="I463" s="513"/>
      <c r="J463" s="513"/>
      <c r="K463" s="513"/>
      <c r="L463" s="513"/>
    </row>
    <row r="464" spans="1:12" x14ac:dyDescent="0.25">
      <c r="A464" s="319" t="s">
        <v>25</v>
      </c>
      <c r="B464" s="320">
        <v>108</v>
      </c>
      <c r="C464" s="513">
        <v>0</v>
      </c>
      <c r="D464" s="513">
        <v>0</v>
      </c>
      <c r="E464" s="513">
        <v>0</v>
      </c>
      <c r="F464" s="513">
        <v>2</v>
      </c>
      <c r="G464" s="513">
        <v>0</v>
      </c>
      <c r="H464" s="513">
        <v>0</v>
      </c>
      <c r="I464" s="513">
        <v>1476</v>
      </c>
      <c r="J464" s="513">
        <v>1478</v>
      </c>
      <c r="K464" s="513">
        <v>139</v>
      </c>
      <c r="L464" s="513">
        <v>6</v>
      </c>
    </row>
    <row r="465" spans="1:12" x14ac:dyDescent="0.25">
      <c r="A465" s="323"/>
      <c r="B465" s="320">
        <v>112</v>
      </c>
      <c r="C465" s="513">
        <v>0</v>
      </c>
      <c r="D465" s="513">
        <v>0</v>
      </c>
      <c r="E465" s="513">
        <v>0</v>
      </c>
      <c r="F465" s="513">
        <v>3</v>
      </c>
      <c r="G465" s="513">
        <v>0</v>
      </c>
      <c r="H465" s="513">
        <v>0</v>
      </c>
      <c r="I465" s="513">
        <v>1604</v>
      </c>
      <c r="J465" s="513">
        <v>1607</v>
      </c>
      <c r="K465" s="513">
        <v>75</v>
      </c>
      <c r="L465" s="513">
        <v>8</v>
      </c>
    </row>
    <row r="466" spans="1:12" x14ac:dyDescent="0.25">
      <c r="A466" s="323"/>
      <c r="B466" s="320">
        <v>156</v>
      </c>
      <c r="C466" s="513">
        <v>0</v>
      </c>
      <c r="D466" s="513">
        <v>0</v>
      </c>
      <c r="E466" s="513">
        <v>0</v>
      </c>
      <c r="F466" s="513">
        <v>2</v>
      </c>
      <c r="G466" s="513">
        <v>0</v>
      </c>
      <c r="H466" s="513">
        <v>0</v>
      </c>
      <c r="I466" s="513">
        <v>1639</v>
      </c>
      <c r="J466" s="513">
        <v>1641</v>
      </c>
      <c r="K466" s="513">
        <v>136</v>
      </c>
      <c r="L466" s="513">
        <v>3</v>
      </c>
    </row>
    <row r="467" spans="1:12" x14ac:dyDescent="0.25">
      <c r="A467" s="199"/>
      <c r="B467" s="320">
        <v>184</v>
      </c>
      <c r="C467" s="513">
        <v>0</v>
      </c>
      <c r="D467" s="513">
        <v>0</v>
      </c>
      <c r="E467" s="513">
        <v>0</v>
      </c>
      <c r="F467" s="513">
        <v>0</v>
      </c>
      <c r="G467" s="513">
        <v>0</v>
      </c>
      <c r="H467" s="513">
        <v>0</v>
      </c>
      <c r="I467" s="513">
        <v>604</v>
      </c>
      <c r="J467" s="513">
        <v>604</v>
      </c>
      <c r="K467" s="513">
        <v>26</v>
      </c>
      <c r="L467" s="513">
        <v>8</v>
      </c>
    </row>
    <row r="468" spans="1:12" s="494" customFormat="1" x14ac:dyDescent="0.25">
      <c r="A468" s="319"/>
      <c r="B468" s="320" t="s">
        <v>122</v>
      </c>
      <c r="C468" s="513">
        <v>0</v>
      </c>
      <c r="D468" s="513">
        <v>0</v>
      </c>
      <c r="E468" s="513">
        <v>0</v>
      </c>
      <c r="F468" s="513">
        <v>7</v>
      </c>
      <c r="G468" s="513">
        <v>0</v>
      </c>
      <c r="H468" s="513">
        <v>0</v>
      </c>
      <c r="I468" s="513">
        <v>5323</v>
      </c>
      <c r="J468" s="513">
        <v>5330</v>
      </c>
      <c r="K468" s="513">
        <v>376</v>
      </c>
      <c r="L468" s="513">
        <v>25</v>
      </c>
    </row>
    <row r="469" spans="1:12" x14ac:dyDescent="0.25">
      <c r="A469" s="319"/>
      <c r="B469" s="320"/>
      <c r="C469" s="513"/>
      <c r="D469" s="513"/>
      <c r="E469" s="513"/>
      <c r="F469" s="513"/>
      <c r="G469" s="513"/>
      <c r="H469" s="513"/>
      <c r="I469" s="513"/>
      <c r="J469" s="513"/>
      <c r="K469" s="513"/>
      <c r="L469" s="513"/>
    </row>
    <row r="470" spans="1:12" x14ac:dyDescent="0.25">
      <c r="A470" s="319" t="s">
        <v>17</v>
      </c>
      <c r="B470" s="320">
        <v>43</v>
      </c>
      <c r="C470" s="513">
        <v>28</v>
      </c>
      <c r="D470" s="513">
        <v>0</v>
      </c>
      <c r="E470" s="513">
        <v>1</v>
      </c>
      <c r="F470" s="513">
        <v>870</v>
      </c>
      <c r="G470" s="513">
        <v>286</v>
      </c>
      <c r="H470" s="513">
        <v>0</v>
      </c>
      <c r="I470" s="513">
        <v>6819</v>
      </c>
      <c r="J470" s="513">
        <v>8004</v>
      </c>
      <c r="K470" s="513">
        <v>282</v>
      </c>
      <c r="L470" s="513">
        <v>55</v>
      </c>
    </row>
    <row r="471" spans="1:12" x14ac:dyDescent="0.25">
      <c r="A471" s="319"/>
      <c r="B471" s="320">
        <v>50</v>
      </c>
      <c r="C471" s="513">
        <v>40</v>
      </c>
      <c r="D471" s="513">
        <v>0</v>
      </c>
      <c r="E471" s="513">
        <v>7</v>
      </c>
      <c r="F471" s="513">
        <v>452</v>
      </c>
      <c r="G471" s="513">
        <v>185</v>
      </c>
      <c r="H471" s="513">
        <v>0</v>
      </c>
      <c r="I471" s="513">
        <v>3830</v>
      </c>
      <c r="J471" s="513">
        <v>4514</v>
      </c>
      <c r="K471" s="513">
        <v>195</v>
      </c>
      <c r="L471" s="513">
        <v>90</v>
      </c>
    </row>
    <row r="472" spans="1:12" x14ac:dyDescent="0.25">
      <c r="A472" s="319"/>
      <c r="B472" s="320">
        <v>51</v>
      </c>
      <c r="C472" s="513">
        <v>5</v>
      </c>
      <c r="D472" s="513">
        <v>0</v>
      </c>
      <c r="E472" s="513">
        <v>1</v>
      </c>
      <c r="F472" s="513">
        <v>1277</v>
      </c>
      <c r="G472" s="513">
        <v>372</v>
      </c>
      <c r="H472" s="513">
        <v>0</v>
      </c>
      <c r="I472" s="513">
        <v>7408</v>
      </c>
      <c r="J472" s="513">
        <v>9063</v>
      </c>
      <c r="K472" s="513">
        <v>384</v>
      </c>
      <c r="L472" s="513">
        <v>59</v>
      </c>
    </row>
    <row r="473" spans="1:12" x14ac:dyDescent="0.25">
      <c r="A473" s="199"/>
      <c r="B473" s="320">
        <v>59</v>
      </c>
      <c r="C473" s="513">
        <v>141</v>
      </c>
      <c r="D473" s="513">
        <v>0</v>
      </c>
      <c r="E473" s="513">
        <v>6</v>
      </c>
      <c r="F473" s="513">
        <v>2202</v>
      </c>
      <c r="G473" s="513">
        <v>883</v>
      </c>
      <c r="H473" s="513">
        <v>0</v>
      </c>
      <c r="I473" s="513">
        <v>11260</v>
      </c>
      <c r="J473" s="513">
        <v>14492</v>
      </c>
      <c r="K473" s="513">
        <v>500</v>
      </c>
      <c r="L473" s="513">
        <v>158</v>
      </c>
    </row>
    <row r="474" spans="1:12" x14ac:dyDescent="0.25">
      <c r="A474" s="319"/>
      <c r="B474" s="320">
        <v>60</v>
      </c>
      <c r="C474" s="513">
        <v>3</v>
      </c>
      <c r="D474" s="513">
        <v>0</v>
      </c>
      <c r="E474" s="513">
        <v>3</v>
      </c>
      <c r="F474" s="513">
        <v>1181</v>
      </c>
      <c r="G474" s="513">
        <v>453</v>
      </c>
      <c r="H474" s="513">
        <v>0</v>
      </c>
      <c r="I474" s="513">
        <v>6439</v>
      </c>
      <c r="J474" s="513">
        <v>8079</v>
      </c>
      <c r="K474" s="513">
        <v>320</v>
      </c>
      <c r="L474" s="513">
        <v>52</v>
      </c>
    </row>
    <row r="475" spans="1:12" x14ac:dyDescent="0.25">
      <c r="A475" s="319"/>
      <c r="B475" s="320">
        <v>67</v>
      </c>
      <c r="C475" s="513">
        <v>4</v>
      </c>
      <c r="D475" s="513">
        <v>0</v>
      </c>
      <c r="E475" s="513">
        <v>2</v>
      </c>
      <c r="F475" s="513">
        <v>1118</v>
      </c>
      <c r="G475" s="513">
        <v>227</v>
      </c>
      <c r="H475" s="513">
        <v>0</v>
      </c>
      <c r="I475" s="513">
        <v>5676</v>
      </c>
      <c r="J475" s="513">
        <v>7027</v>
      </c>
      <c r="K475" s="513">
        <v>314</v>
      </c>
      <c r="L475" s="513">
        <v>45</v>
      </c>
    </row>
    <row r="476" spans="1:12" x14ac:dyDescent="0.25">
      <c r="A476" s="320"/>
      <c r="B476" s="320">
        <v>70</v>
      </c>
      <c r="C476" s="513">
        <v>7</v>
      </c>
      <c r="D476" s="513">
        <v>0</v>
      </c>
      <c r="E476" s="513">
        <v>4</v>
      </c>
      <c r="F476" s="513">
        <v>2531</v>
      </c>
      <c r="G476" s="513">
        <v>600</v>
      </c>
      <c r="H476" s="513">
        <v>0</v>
      </c>
      <c r="I476" s="513">
        <v>13530</v>
      </c>
      <c r="J476" s="513">
        <v>16672</v>
      </c>
      <c r="K476" s="513">
        <v>853</v>
      </c>
      <c r="L476" s="513">
        <v>161</v>
      </c>
    </row>
    <row r="477" spans="1:12" x14ac:dyDescent="0.25">
      <c r="A477" s="331"/>
      <c r="B477" s="320">
        <v>80</v>
      </c>
      <c r="C477" s="513">
        <v>6</v>
      </c>
      <c r="D477" s="513">
        <v>0</v>
      </c>
      <c r="E477" s="513">
        <v>1</v>
      </c>
      <c r="F477" s="513">
        <v>884</v>
      </c>
      <c r="G477" s="513">
        <v>346</v>
      </c>
      <c r="H477" s="513">
        <v>0</v>
      </c>
      <c r="I477" s="513">
        <v>8030</v>
      </c>
      <c r="J477" s="513">
        <v>9267</v>
      </c>
      <c r="K477" s="513">
        <v>310</v>
      </c>
      <c r="L477" s="513">
        <v>99</v>
      </c>
    </row>
    <row r="478" spans="1:12" x14ac:dyDescent="0.25">
      <c r="A478" s="319"/>
      <c r="B478" s="320">
        <v>83</v>
      </c>
      <c r="C478" s="513">
        <v>0</v>
      </c>
      <c r="D478" s="513">
        <v>0</v>
      </c>
      <c r="E478" s="513">
        <v>0</v>
      </c>
      <c r="F478" s="513">
        <v>620</v>
      </c>
      <c r="G478" s="513">
        <v>205</v>
      </c>
      <c r="H478" s="513">
        <v>0</v>
      </c>
      <c r="I478" s="513">
        <v>3190</v>
      </c>
      <c r="J478" s="513">
        <v>4015</v>
      </c>
      <c r="K478" s="513">
        <v>206</v>
      </c>
      <c r="L478" s="513">
        <v>33</v>
      </c>
    </row>
    <row r="479" spans="1:12" x14ac:dyDescent="0.25">
      <c r="A479" s="319"/>
      <c r="B479" s="320">
        <v>90</v>
      </c>
      <c r="C479" s="513">
        <v>8</v>
      </c>
      <c r="D479" s="513">
        <v>0</v>
      </c>
      <c r="E479" s="513">
        <v>0</v>
      </c>
      <c r="F479" s="513">
        <v>876</v>
      </c>
      <c r="G479" s="513">
        <v>190</v>
      </c>
      <c r="H479" s="513">
        <v>0</v>
      </c>
      <c r="I479" s="513">
        <v>4111</v>
      </c>
      <c r="J479" s="513">
        <v>5185</v>
      </c>
      <c r="K479" s="513">
        <v>190</v>
      </c>
      <c r="L479" s="513">
        <v>27</v>
      </c>
    </row>
    <row r="480" spans="1:12" s="494" customFormat="1" x14ac:dyDescent="0.25">
      <c r="A480" s="319"/>
      <c r="B480" s="320">
        <v>106</v>
      </c>
      <c r="C480" s="513">
        <v>7</v>
      </c>
      <c r="D480" s="513">
        <v>0</v>
      </c>
      <c r="E480" s="513">
        <v>3</v>
      </c>
      <c r="F480" s="513">
        <v>819</v>
      </c>
      <c r="G480" s="513">
        <v>374</v>
      </c>
      <c r="H480" s="513">
        <v>0</v>
      </c>
      <c r="I480" s="513">
        <v>3800</v>
      </c>
      <c r="J480" s="513">
        <v>5003</v>
      </c>
      <c r="K480" s="513">
        <v>194</v>
      </c>
      <c r="L480" s="513">
        <v>30</v>
      </c>
    </row>
    <row r="481" spans="1:12" x14ac:dyDescent="0.25">
      <c r="A481" s="319"/>
      <c r="B481" s="320">
        <v>138</v>
      </c>
      <c r="C481" s="513">
        <v>1</v>
      </c>
      <c r="D481" s="513">
        <v>0</v>
      </c>
      <c r="E481" s="513">
        <v>0</v>
      </c>
      <c r="F481" s="513">
        <v>276</v>
      </c>
      <c r="G481" s="513">
        <v>172</v>
      </c>
      <c r="H481" s="513">
        <v>0</v>
      </c>
      <c r="I481" s="513">
        <v>2175</v>
      </c>
      <c r="J481" s="513">
        <v>2624</v>
      </c>
      <c r="K481" s="513">
        <v>128</v>
      </c>
      <c r="L481" s="513">
        <v>32</v>
      </c>
    </row>
    <row r="482" spans="1:12" x14ac:dyDescent="0.25">
      <c r="A482" s="319"/>
      <c r="B482" s="320">
        <v>170</v>
      </c>
      <c r="C482" s="513">
        <v>2</v>
      </c>
      <c r="D482" s="513">
        <v>0</v>
      </c>
      <c r="E482" s="513">
        <v>2</v>
      </c>
      <c r="F482" s="513">
        <v>614</v>
      </c>
      <c r="G482" s="513">
        <v>530</v>
      </c>
      <c r="H482" s="513">
        <v>0</v>
      </c>
      <c r="I482" s="513">
        <v>4512</v>
      </c>
      <c r="J482" s="513">
        <v>5660</v>
      </c>
      <c r="K482" s="513">
        <v>236</v>
      </c>
      <c r="L482" s="513">
        <v>51</v>
      </c>
    </row>
    <row r="483" spans="1:12" x14ac:dyDescent="0.25">
      <c r="A483" s="319"/>
      <c r="B483" s="320">
        <v>186</v>
      </c>
      <c r="C483" s="513">
        <v>154</v>
      </c>
      <c r="D483" s="513">
        <v>0</v>
      </c>
      <c r="E483" s="513">
        <v>3</v>
      </c>
      <c r="F483" s="513">
        <v>1067</v>
      </c>
      <c r="G483" s="513">
        <v>483</v>
      </c>
      <c r="H483" s="513">
        <v>0</v>
      </c>
      <c r="I483" s="513">
        <v>6492</v>
      </c>
      <c r="J483" s="513">
        <v>8199</v>
      </c>
      <c r="K483" s="513">
        <v>437</v>
      </c>
      <c r="L483" s="513">
        <v>70</v>
      </c>
    </row>
    <row r="484" spans="1:12" x14ac:dyDescent="0.25">
      <c r="A484" s="319"/>
      <c r="B484" s="320" t="s">
        <v>30</v>
      </c>
      <c r="C484" s="513">
        <v>0</v>
      </c>
      <c r="D484" s="513">
        <v>0</v>
      </c>
      <c r="E484" s="513">
        <v>0</v>
      </c>
      <c r="F484" s="513">
        <v>0</v>
      </c>
      <c r="G484" s="513">
        <v>0</v>
      </c>
      <c r="H484" s="513">
        <v>0</v>
      </c>
      <c r="I484" s="513">
        <v>4819</v>
      </c>
      <c r="J484" s="513">
        <v>4819</v>
      </c>
      <c r="K484" s="513">
        <v>105</v>
      </c>
      <c r="L484" s="513">
        <v>158</v>
      </c>
    </row>
    <row r="485" spans="1:12" x14ac:dyDescent="0.25">
      <c r="A485" s="319"/>
      <c r="B485" s="320" t="s">
        <v>122</v>
      </c>
      <c r="C485" s="513">
        <v>406</v>
      </c>
      <c r="D485" s="513">
        <v>0</v>
      </c>
      <c r="E485" s="513">
        <v>33</v>
      </c>
      <c r="F485" s="513">
        <v>14787</v>
      </c>
      <c r="G485" s="513">
        <v>5306</v>
      </c>
      <c r="H485" s="513">
        <v>0</v>
      </c>
      <c r="I485" s="513">
        <v>92091</v>
      </c>
      <c r="J485" s="513">
        <v>112623</v>
      </c>
      <c r="K485" s="513">
        <v>4654</v>
      </c>
      <c r="L485" s="513">
        <v>1120</v>
      </c>
    </row>
    <row r="486" spans="1:12" x14ac:dyDescent="0.25">
      <c r="A486" s="319"/>
      <c r="B486" s="320"/>
      <c r="C486" s="513"/>
      <c r="D486" s="513"/>
      <c r="E486" s="513"/>
      <c r="F486" s="513"/>
      <c r="G486" s="513"/>
      <c r="H486" s="513"/>
      <c r="I486" s="513"/>
      <c r="J486" s="513"/>
      <c r="K486" s="513"/>
      <c r="L486" s="513"/>
    </row>
    <row r="487" spans="1:12" x14ac:dyDescent="0.25">
      <c r="A487" s="319" t="s">
        <v>27</v>
      </c>
      <c r="B487" s="320" t="s">
        <v>259</v>
      </c>
      <c r="C487" s="513">
        <v>0</v>
      </c>
      <c r="D487" s="513">
        <v>0</v>
      </c>
      <c r="E487" s="513">
        <v>0</v>
      </c>
      <c r="F487" s="513">
        <v>0</v>
      </c>
      <c r="G487" s="513">
        <v>0</v>
      </c>
      <c r="H487" s="513">
        <v>0</v>
      </c>
      <c r="I487" s="513">
        <v>0</v>
      </c>
      <c r="J487" s="513">
        <v>1875</v>
      </c>
      <c r="K487" s="513">
        <v>36</v>
      </c>
      <c r="L487" s="513">
        <v>21</v>
      </c>
    </row>
    <row r="488" spans="1:12" x14ac:dyDescent="0.25">
      <c r="A488" s="319"/>
      <c r="B488" s="320"/>
      <c r="C488" s="513"/>
      <c r="D488" s="513"/>
      <c r="E488" s="513"/>
      <c r="F488" s="513"/>
      <c r="G488" s="513"/>
      <c r="H488" s="513"/>
      <c r="I488" s="513"/>
      <c r="J488" s="513"/>
      <c r="K488" s="513"/>
      <c r="L488" s="513"/>
    </row>
    <row r="489" spans="1:12" x14ac:dyDescent="0.25">
      <c r="A489" s="319" t="s">
        <v>21</v>
      </c>
      <c r="B489" s="320">
        <v>56</v>
      </c>
      <c r="C489" s="513">
        <v>0</v>
      </c>
      <c r="D489" s="513">
        <v>0</v>
      </c>
      <c r="E489" s="513">
        <v>0</v>
      </c>
      <c r="F489" s="513">
        <v>131</v>
      </c>
      <c r="G489" s="513">
        <v>0</v>
      </c>
      <c r="H489" s="513">
        <v>0</v>
      </c>
      <c r="I489" s="513">
        <v>2297</v>
      </c>
      <c r="J489" s="513">
        <v>2428</v>
      </c>
      <c r="K489" s="513">
        <v>74</v>
      </c>
      <c r="L489" s="513">
        <v>51</v>
      </c>
    </row>
    <row r="490" spans="1:12" x14ac:dyDescent="0.25">
      <c r="A490" s="199"/>
      <c r="B490" s="320"/>
      <c r="C490" s="513"/>
      <c r="D490" s="513"/>
      <c r="E490" s="513"/>
      <c r="F490" s="513"/>
      <c r="G490" s="513"/>
      <c r="H490" s="513"/>
      <c r="I490" s="513"/>
      <c r="J490" s="513"/>
      <c r="K490" s="513"/>
      <c r="L490" s="513"/>
    </row>
    <row r="491" spans="1:12" x14ac:dyDescent="0.25">
      <c r="A491" s="319" t="s">
        <v>19</v>
      </c>
      <c r="B491" s="320">
        <v>40</v>
      </c>
      <c r="C491" s="513">
        <v>2</v>
      </c>
      <c r="D491" s="513">
        <v>0</v>
      </c>
      <c r="E491" s="513">
        <v>0</v>
      </c>
      <c r="F491" s="513">
        <v>4</v>
      </c>
      <c r="G491" s="513">
        <v>0</v>
      </c>
      <c r="H491" s="513">
        <v>0</v>
      </c>
      <c r="I491" s="513">
        <v>50443</v>
      </c>
      <c r="J491" s="513">
        <v>50449</v>
      </c>
      <c r="K491" s="513">
        <v>3585</v>
      </c>
      <c r="L491" s="513">
        <v>532</v>
      </c>
    </row>
    <row r="492" spans="1:12" x14ac:dyDescent="0.25">
      <c r="A492" s="319"/>
      <c r="B492" s="326">
        <v>61</v>
      </c>
      <c r="C492" s="513">
        <v>3</v>
      </c>
      <c r="D492" s="513">
        <v>0</v>
      </c>
      <c r="E492" s="513">
        <v>1</v>
      </c>
      <c r="F492" s="513">
        <v>146</v>
      </c>
      <c r="G492" s="513">
        <v>1</v>
      </c>
      <c r="H492" s="513">
        <v>0</v>
      </c>
      <c r="I492" s="513">
        <v>29908</v>
      </c>
      <c r="J492" s="513">
        <v>30059</v>
      </c>
      <c r="K492" s="513">
        <v>1807</v>
      </c>
      <c r="L492" s="513">
        <v>261</v>
      </c>
    </row>
    <row r="493" spans="1:12" x14ac:dyDescent="0.25">
      <c r="A493" s="319"/>
      <c r="B493" s="320">
        <v>77</v>
      </c>
      <c r="C493" s="513">
        <v>1</v>
      </c>
      <c r="D493" s="513">
        <v>0</v>
      </c>
      <c r="E493" s="513">
        <v>0</v>
      </c>
      <c r="F493" s="513">
        <v>7</v>
      </c>
      <c r="G493" s="513">
        <v>1</v>
      </c>
      <c r="H493" s="513">
        <v>0</v>
      </c>
      <c r="I493" s="513">
        <v>1134</v>
      </c>
      <c r="J493" s="513">
        <v>1143</v>
      </c>
      <c r="K493" s="513">
        <v>46</v>
      </c>
      <c r="L493" s="513">
        <v>5</v>
      </c>
    </row>
    <row r="494" spans="1:12" x14ac:dyDescent="0.25">
      <c r="A494" s="319"/>
      <c r="B494" s="320">
        <v>96</v>
      </c>
      <c r="C494" s="513">
        <v>2</v>
      </c>
      <c r="D494" s="513">
        <v>0</v>
      </c>
      <c r="E494" s="513">
        <v>0</v>
      </c>
      <c r="F494" s="513">
        <v>39</v>
      </c>
      <c r="G494" s="513">
        <v>4</v>
      </c>
      <c r="H494" s="513">
        <v>0</v>
      </c>
      <c r="I494" s="513">
        <v>20273</v>
      </c>
      <c r="J494" s="513">
        <v>20318</v>
      </c>
      <c r="K494" s="513">
        <v>952</v>
      </c>
      <c r="L494" s="513">
        <v>194</v>
      </c>
    </row>
    <row r="495" spans="1:12" x14ac:dyDescent="0.25">
      <c r="A495" s="319"/>
      <c r="B495" s="320">
        <v>104</v>
      </c>
      <c r="C495" s="513">
        <v>4</v>
      </c>
      <c r="D495" s="513">
        <v>0</v>
      </c>
      <c r="E495" s="513">
        <v>0</v>
      </c>
      <c r="F495" s="513">
        <v>1</v>
      </c>
      <c r="G495" s="513">
        <v>1</v>
      </c>
      <c r="H495" s="513">
        <v>0</v>
      </c>
      <c r="I495" s="513">
        <v>8494</v>
      </c>
      <c r="J495" s="513">
        <v>8500</v>
      </c>
      <c r="K495" s="513">
        <v>369</v>
      </c>
      <c r="L495" s="513">
        <v>90</v>
      </c>
    </row>
    <row r="496" spans="1:12" x14ac:dyDescent="0.25">
      <c r="A496" s="319"/>
      <c r="B496" s="320">
        <v>108</v>
      </c>
      <c r="C496" s="513">
        <v>0</v>
      </c>
      <c r="D496" s="513">
        <v>0</v>
      </c>
      <c r="E496" s="513">
        <v>0</v>
      </c>
      <c r="F496" s="513">
        <v>2</v>
      </c>
      <c r="G496" s="513">
        <v>0</v>
      </c>
      <c r="H496" s="513">
        <v>0</v>
      </c>
      <c r="I496" s="513">
        <v>460</v>
      </c>
      <c r="J496" s="513">
        <v>462</v>
      </c>
      <c r="K496" s="513">
        <v>42</v>
      </c>
      <c r="L496" s="513">
        <v>10</v>
      </c>
    </row>
    <row r="497" spans="1:12" x14ac:dyDescent="0.25">
      <c r="A497" s="319"/>
      <c r="B497" s="320">
        <v>112</v>
      </c>
      <c r="C497" s="513">
        <v>3</v>
      </c>
      <c r="D497" s="513">
        <v>0</v>
      </c>
      <c r="E497" s="513">
        <v>1</v>
      </c>
      <c r="F497" s="513">
        <v>24</v>
      </c>
      <c r="G497" s="513">
        <v>2</v>
      </c>
      <c r="H497" s="513">
        <v>0</v>
      </c>
      <c r="I497" s="513">
        <v>35288</v>
      </c>
      <c r="J497" s="513">
        <v>35318</v>
      </c>
      <c r="K497" s="513">
        <v>1706</v>
      </c>
      <c r="L497" s="513">
        <v>462</v>
      </c>
    </row>
    <row r="498" spans="1:12" x14ac:dyDescent="0.25">
      <c r="A498" s="319"/>
      <c r="B498" s="320">
        <v>136</v>
      </c>
      <c r="C498" s="513">
        <v>0</v>
      </c>
      <c r="D498" s="513">
        <v>0</v>
      </c>
      <c r="E498" s="513">
        <v>0</v>
      </c>
      <c r="F498" s="513">
        <v>8</v>
      </c>
      <c r="G498" s="513">
        <v>0</v>
      </c>
      <c r="H498" s="513">
        <v>0</v>
      </c>
      <c r="I498" s="513">
        <v>11577</v>
      </c>
      <c r="J498" s="513">
        <v>11585</v>
      </c>
      <c r="K498" s="513">
        <v>665</v>
      </c>
      <c r="L498" s="513">
        <v>98</v>
      </c>
    </row>
    <row r="499" spans="1:12" x14ac:dyDescent="0.25">
      <c r="A499" s="319"/>
      <c r="B499" s="320">
        <v>156</v>
      </c>
      <c r="C499" s="513">
        <v>0</v>
      </c>
      <c r="D499" s="513">
        <v>0</v>
      </c>
      <c r="E499" s="513">
        <v>0</v>
      </c>
      <c r="F499" s="513">
        <v>1</v>
      </c>
      <c r="G499" s="513">
        <v>0</v>
      </c>
      <c r="H499" s="513">
        <v>0</v>
      </c>
      <c r="I499" s="513">
        <v>663</v>
      </c>
      <c r="J499" s="513">
        <v>664</v>
      </c>
      <c r="K499" s="513">
        <v>42</v>
      </c>
      <c r="L499" s="513">
        <v>2</v>
      </c>
    </row>
    <row r="500" spans="1:12" x14ac:dyDescent="0.25">
      <c r="A500" s="319"/>
      <c r="B500" s="320">
        <v>184</v>
      </c>
      <c r="C500" s="513">
        <v>0</v>
      </c>
      <c r="D500" s="513">
        <v>0</v>
      </c>
      <c r="E500" s="513">
        <v>0</v>
      </c>
      <c r="F500" s="513">
        <v>11</v>
      </c>
      <c r="G500" s="513">
        <v>0</v>
      </c>
      <c r="H500" s="513">
        <v>0</v>
      </c>
      <c r="I500" s="513">
        <v>6905</v>
      </c>
      <c r="J500" s="513">
        <v>6916</v>
      </c>
      <c r="K500" s="513">
        <v>663</v>
      </c>
      <c r="L500" s="513">
        <v>54</v>
      </c>
    </row>
    <row r="501" spans="1:12" x14ac:dyDescent="0.25">
      <c r="A501" s="319"/>
      <c r="B501" s="320" t="s">
        <v>98</v>
      </c>
      <c r="C501" s="513">
        <v>4912</v>
      </c>
      <c r="D501" s="513">
        <v>0</v>
      </c>
      <c r="E501" s="513">
        <v>9998</v>
      </c>
      <c r="F501" s="513">
        <v>38806</v>
      </c>
      <c r="G501" s="513">
        <v>66069</v>
      </c>
      <c r="H501" s="513">
        <v>2168</v>
      </c>
      <c r="I501" s="513">
        <v>27338</v>
      </c>
      <c r="J501" s="513">
        <v>149291</v>
      </c>
      <c r="K501" s="513">
        <v>0</v>
      </c>
      <c r="L501" s="513">
        <v>0</v>
      </c>
    </row>
    <row r="502" spans="1:12" x14ac:dyDescent="0.25">
      <c r="A502" s="319"/>
      <c r="B502" s="320" t="s">
        <v>122</v>
      </c>
      <c r="C502" s="513">
        <v>4927</v>
      </c>
      <c r="D502" s="513">
        <v>0</v>
      </c>
      <c r="E502" s="513">
        <v>10000</v>
      </c>
      <c r="F502" s="513">
        <v>39049</v>
      </c>
      <c r="G502" s="513">
        <v>66078</v>
      </c>
      <c r="H502" s="513">
        <v>2168</v>
      </c>
      <c r="I502" s="513">
        <v>192483</v>
      </c>
      <c r="J502" s="513">
        <v>314705</v>
      </c>
      <c r="K502" s="513">
        <v>9877</v>
      </c>
      <c r="L502" s="513">
        <v>1708</v>
      </c>
    </row>
    <row r="503" spans="1:12" x14ac:dyDescent="0.25">
      <c r="A503" s="319"/>
      <c r="B503" s="320"/>
      <c r="C503" s="513"/>
      <c r="D503" s="513"/>
      <c r="E503" s="513"/>
      <c r="F503" s="513"/>
      <c r="G503" s="513"/>
      <c r="H503" s="513"/>
      <c r="I503" s="513"/>
      <c r="J503" s="513"/>
      <c r="K503" s="513"/>
      <c r="L503" s="513"/>
    </row>
    <row r="504" spans="1:12" x14ac:dyDescent="0.25">
      <c r="A504" s="319" t="s">
        <v>20</v>
      </c>
      <c r="B504" s="320">
        <v>44</v>
      </c>
      <c r="C504" s="513">
        <v>0</v>
      </c>
      <c r="D504" s="513">
        <v>0</v>
      </c>
      <c r="E504" s="513">
        <v>0</v>
      </c>
      <c r="F504" s="513">
        <v>90</v>
      </c>
      <c r="G504" s="513">
        <v>14</v>
      </c>
      <c r="H504" s="513">
        <v>0</v>
      </c>
      <c r="I504" s="513">
        <v>410</v>
      </c>
      <c r="J504" s="513">
        <v>514</v>
      </c>
      <c r="K504" s="513">
        <v>34</v>
      </c>
      <c r="L504" s="513">
        <v>5</v>
      </c>
    </row>
    <row r="505" spans="1:12" x14ac:dyDescent="0.25">
      <c r="A505" s="319"/>
      <c r="B505" s="320">
        <v>72</v>
      </c>
      <c r="C505" s="513">
        <v>0</v>
      </c>
      <c r="D505" s="513">
        <v>0</v>
      </c>
      <c r="E505" s="513">
        <v>0</v>
      </c>
      <c r="F505" s="513">
        <v>6</v>
      </c>
      <c r="G505" s="513">
        <v>0</v>
      </c>
      <c r="H505" s="513">
        <v>0</v>
      </c>
      <c r="I505" s="513">
        <v>172</v>
      </c>
      <c r="J505" s="513">
        <v>178</v>
      </c>
      <c r="K505" s="513">
        <v>9</v>
      </c>
      <c r="L505" s="513">
        <v>0</v>
      </c>
    </row>
    <row r="506" spans="1:12" x14ac:dyDescent="0.25">
      <c r="A506" s="319"/>
      <c r="B506" s="320">
        <v>80</v>
      </c>
      <c r="C506" s="513">
        <v>3</v>
      </c>
      <c r="D506" s="513">
        <v>0</v>
      </c>
      <c r="E506" s="513">
        <v>0</v>
      </c>
      <c r="F506" s="513">
        <v>44</v>
      </c>
      <c r="G506" s="513">
        <v>15</v>
      </c>
      <c r="H506" s="513">
        <v>0</v>
      </c>
      <c r="I506" s="513">
        <v>329</v>
      </c>
      <c r="J506" s="513">
        <v>391</v>
      </c>
      <c r="K506" s="513">
        <v>6</v>
      </c>
      <c r="L506" s="513">
        <v>0</v>
      </c>
    </row>
    <row r="507" spans="1:12" x14ac:dyDescent="0.25">
      <c r="A507" s="199"/>
      <c r="B507" s="320" t="s">
        <v>122</v>
      </c>
      <c r="C507" s="513">
        <v>3</v>
      </c>
      <c r="D507" s="513">
        <v>0</v>
      </c>
      <c r="E507" s="513">
        <v>0</v>
      </c>
      <c r="F507" s="513">
        <v>140</v>
      </c>
      <c r="G507" s="513">
        <v>29</v>
      </c>
      <c r="H507" s="513">
        <v>0</v>
      </c>
      <c r="I507" s="513">
        <v>911</v>
      </c>
      <c r="J507" s="513">
        <v>1083</v>
      </c>
      <c r="K507" s="513">
        <v>49</v>
      </c>
      <c r="L507" s="513">
        <v>5</v>
      </c>
    </row>
    <row r="508" spans="1:12" x14ac:dyDescent="0.25">
      <c r="A508" s="319"/>
      <c r="B508" s="320"/>
      <c r="C508" s="513"/>
      <c r="D508" s="513"/>
      <c r="E508" s="513"/>
      <c r="F508" s="513"/>
      <c r="G508" s="513"/>
      <c r="H508" s="513"/>
      <c r="I508" s="513"/>
      <c r="J508" s="513"/>
      <c r="K508" s="513"/>
      <c r="L508" s="513"/>
    </row>
    <row r="509" spans="1:12" x14ac:dyDescent="0.25">
      <c r="A509" s="319" t="s">
        <v>23</v>
      </c>
      <c r="B509" s="320">
        <v>67</v>
      </c>
      <c r="C509" s="513">
        <v>0</v>
      </c>
      <c r="D509" s="513">
        <v>0</v>
      </c>
      <c r="E509" s="513">
        <v>0</v>
      </c>
      <c r="F509" s="513">
        <v>158</v>
      </c>
      <c r="G509" s="513">
        <v>28</v>
      </c>
      <c r="H509" s="513">
        <v>0</v>
      </c>
      <c r="I509" s="513">
        <v>760</v>
      </c>
      <c r="J509" s="513">
        <v>947</v>
      </c>
      <c r="K509" s="513">
        <v>61</v>
      </c>
      <c r="L509" s="513">
        <v>9</v>
      </c>
    </row>
    <row r="510" spans="1:12" x14ac:dyDescent="0.25">
      <c r="A510" s="319"/>
      <c r="B510" s="320">
        <v>83</v>
      </c>
      <c r="C510" s="513">
        <v>1</v>
      </c>
      <c r="D510" s="513">
        <v>0</v>
      </c>
      <c r="E510" s="513">
        <v>0</v>
      </c>
      <c r="F510" s="513">
        <v>240</v>
      </c>
      <c r="G510" s="513">
        <v>142</v>
      </c>
      <c r="H510" s="513">
        <v>0</v>
      </c>
      <c r="I510" s="513">
        <v>2273</v>
      </c>
      <c r="J510" s="513">
        <v>2656</v>
      </c>
      <c r="K510" s="513">
        <v>144</v>
      </c>
      <c r="L510" s="513">
        <v>18</v>
      </c>
    </row>
    <row r="511" spans="1:12" x14ac:dyDescent="0.25">
      <c r="A511" s="319"/>
      <c r="B511" s="320">
        <v>138</v>
      </c>
      <c r="C511" s="513">
        <v>0</v>
      </c>
      <c r="D511" s="513">
        <v>0</v>
      </c>
      <c r="E511" s="513">
        <v>1</v>
      </c>
      <c r="F511" s="513">
        <v>311</v>
      </c>
      <c r="G511" s="513">
        <v>324</v>
      </c>
      <c r="H511" s="513">
        <v>0</v>
      </c>
      <c r="I511" s="513">
        <v>1429</v>
      </c>
      <c r="J511" s="513">
        <v>2065</v>
      </c>
      <c r="K511" s="513">
        <v>162</v>
      </c>
      <c r="L511" s="513">
        <v>26</v>
      </c>
    </row>
    <row r="512" spans="1:12" x14ac:dyDescent="0.25">
      <c r="A512" s="319"/>
      <c r="B512" s="320" t="s">
        <v>122</v>
      </c>
      <c r="C512" s="514">
        <v>1</v>
      </c>
      <c r="D512" s="514">
        <v>0</v>
      </c>
      <c r="E512" s="514">
        <v>1</v>
      </c>
      <c r="F512" s="514">
        <v>709</v>
      </c>
      <c r="G512" s="514">
        <v>494</v>
      </c>
      <c r="H512" s="514">
        <v>0</v>
      </c>
      <c r="I512" s="514">
        <v>4462</v>
      </c>
      <c r="J512" s="514">
        <v>5668</v>
      </c>
      <c r="K512" s="514">
        <v>367</v>
      </c>
      <c r="L512" s="514">
        <v>53</v>
      </c>
    </row>
    <row r="513" spans="1:12" x14ac:dyDescent="0.25">
      <c r="A513" s="39"/>
      <c r="B513" s="320"/>
      <c r="C513" s="513"/>
      <c r="D513" s="513"/>
      <c r="E513" s="513"/>
      <c r="F513" s="513"/>
      <c r="G513" s="513"/>
      <c r="H513" s="513"/>
      <c r="I513" s="513"/>
      <c r="J513" s="513"/>
      <c r="K513" s="513"/>
      <c r="L513" s="513"/>
    </row>
    <row r="514" spans="1:12" x14ac:dyDescent="0.25">
      <c r="A514" s="319"/>
      <c r="B514" s="320"/>
      <c r="C514" s="513"/>
      <c r="D514" s="513"/>
      <c r="E514" s="513"/>
      <c r="F514" s="513"/>
      <c r="G514" s="513"/>
      <c r="H514" s="513"/>
      <c r="I514" s="513"/>
      <c r="J514" s="513"/>
      <c r="K514" s="513"/>
      <c r="L514" s="513"/>
    </row>
    <row r="515" spans="1:12" x14ac:dyDescent="0.25">
      <c r="A515" s="319" t="s">
        <v>14</v>
      </c>
      <c r="B515" s="320">
        <v>0</v>
      </c>
      <c r="C515" s="513">
        <v>13</v>
      </c>
      <c r="D515" s="513">
        <v>0</v>
      </c>
      <c r="E515" s="513">
        <v>4</v>
      </c>
      <c r="F515" s="513">
        <v>4873</v>
      </c>
      <c r="G515" s="513">
        <v>1009</v>
      </c>
      <c r="H515" s="513">
        <v>0</v>
      </c>
      <c r="I515" s="513">
        <v>19707</v>
      </c>
      <c r="J515" s="513">
        <v>25606</v>
      </c>
      <c r="K515" s="513">
        <v>1100</v>
      </c>
      <c r="L515" s="513">
        <v>345</v>
      </c>
    </row>
    <row r="516" spans="1:12" x14ac:dyDescent="0.25">
      <c r="A516" s="319"/>
      <c r="B516" s="320" t="s">
        <v>284</v>
      </c>
      <c r="C516" s="513">
        <v>1</v>
      </c>
      <c r="D516" s="513">
        <v>0</v>
      </c>
      <c r="E516" s="513">
        <v>2</v>
      </c>
      <c r="F516" s="513">
        <v>1044</v>
      </c>
      <c r="G516" s="513">
        <v>314</v>
      </c>
      <c r="H516" s="513">
        <v>0</v>
      </c>
      <c r="I516" s="513">
        <v>12810</v>
      </c>
      <c r="J516" s="513">
        <v>14171</v>
      </c>
      <c r="K516" s="513">
        <v>488</v>
      </c>
      <c r="L516" s="513">
        <v>181</v>
      </c>
    </row>
    <row r="517" spans="1:12" x14ac:dyDescent="0.25">
      <c r="A517" s="319"/>
      <c r="B517" s="320">
        <v>1</v>
      </c>
      <c r="C517" s="513">
        <v>0</v>
      </c>
      <c r="D517" s="513">
        <v>0</v>
      </c>
      <c r="E517" s="513">
        <v>5</v>
      </c>
      <c r="F517" s="513">
        <v>631</v>
      </c>
      <c r="G517" s="513">
        <v>185</v>
      </c>
      <c r="H517" s="513">
        <v>0</v>
      </c>
      <c r="I517" s="513">
        <v>7269</v>
      </c>
      <c r="J517" s="513">
        <v>8090</v>
      </c>
      <c r="K517" s="513">
        <v>394</v>
      </c>
      <c r="L517" s="513">
        <v>55</v>
      </c>
    </row>
    <row r="518" spans="1:12" x14ac:dyDescent="0.25">
      <c r="A518" s="39"/>
      <c r="B518" s="320">
        <v>3</v>
      </c>
      <c r="C518" s="513">
        <v>21</v>
      </c>
      <c r="D518" s="513">
        <v>0</v>
      </c>
      <c r="E518" s="513">
        <v>21</v>
      </c>
      <c r="F518" s="513">
        <v>9508</v>
      </c>
      <c r="G518" s="513">
        <v>1953</v>
      </c>
      <c r="H518" s="513">
        <v>0</v>
      </c>
      <c r="I518" s="513">
        <v>50542</v>
      </c>
      <c r="J518" s="513">
        <v>62045</v>
      </c>
      <c r="K518" s="513">
        <v>1883</v>
      </c>
      <c r="L518" s="513">
        <v>645</v>
      </c>
    </row>
    <row r="519" spans="1:12" x14ac:dyDescent="0.25">
      <c r="A519" s="319"/>
      <c r="B519" s="320">
        <v>7</v>
      </c>
      <c r="C519" s="513">
        <v>64</v>
      </c>
      <c r="D519" s="513">
        <v>0</v>
      </c>
      <c r="E519" s="513">
        <v>15</v>
      </c>
      <c r="F519" s="513">
        <v>7670</v>
      </c>
      <c r="G519" s="513">
        <v>1921</v>
      </c>
      <c r="H519" s="513">
        <v>0</v>
      </c>
      <c r="I519" s="513">
        <v>53052</v>
      </c>
      <c r="J519" s="513">
        <v>62722</v>
      </c>
      <c r="K519" s="513">
        <v>2625</v>
      </c>
      <c r="L519" s="513">
        <v>766</v>
      </c>
    </row>
    <row r="520" spans="1:12" x14ac:dyDescent="0.25">
      <c r="A520" s="319"/>
      <c r="B520" s="320">
        <v>8</v>
      </c>
      <c r="C520" s="513">
        <v>11</v>
      </c>
      <c r="D520" s="513">
        <v>0</v>
      </c>
      <c r="E520" s="513">
        <v>3</v>
      </c>
      <c r="F520" s="513">
        <v>3367</v>
      </c>
      <c r="G520" s="513">
        <v>848</v>
      </c>
      <c r="H520" s="513">
        <v>1</v>
      </c>
      <c r="I520" s="513">
        <v>29712</v>
      </c>
      <c r="J520" s="513">
        <v>33942</v>
      </c>
      <c r="K520" s="513">
        <v>1656</v>
      </c>
      <c r="L520" s="513">
        <v>566</v>
      </c>
    </row>
    <row r="521" spans="1:12" x14ac:dyDescent="0.25">
      <c r="A521" s="319"/>
      <c r="B521" s="320">
        <v>10</v>
      </c>
      <c r="C521" s="513">
        <v>2</v>
      </c>
      <c r="D521" s="513">
        <v>0</v>
      </c>
      <c r="E521" s="513">
        <v>2</v>
      </c>
      <c r="F521" s="513">
        <v>846</v>
      </c>
      <c r="G521" s="513">
        <v>266</v>
      </c>
      <c r="H521" s="513">
        <v>0</v>
      </c>
      <c r="I521" s="513">
        <v>9919</v>
      </c>
      <c r="J521" s="513">
        <v>11035</v>
      </c>
      <c r="K521" s="513">
        <v>317</v>
      </c>
      <c r="L521" s="513">
        <v>152</v>
      </c>
    </row>
    <row r="522" spans="1:12" x14ac:dyDescent="0.25">
      <c r="A522" s="319"/>
      <c r="B522" s="320">
        <v>12</v>
      </c>
      <c r="C522" s="513">
        <v>24</v>
      </c>
      <c r="D522" s="513">
        <v>0</v>
      </c>
      <c r="E522" s="513">
        <v>10</v>
      </c>
      <c r="F522" s="513">
        <v>2626</v>
      </c>
      <c r="G522" s="513">
        <v>552</v>
      </c>
      <c r="H522" s="513">
        <v>0</v>
      </c>
      <c r="I522" s="513">
        <v>14514</v>
      </c>
      <c r="J522" s="513">
        <v>17726</v>
      </c>
      <c r="K522" s="513">
        <v>726</v>
      </c>
      <c r="L522" s="513">
        <v>86</v>
      </c>
    </row>
    <row r="523" spans="1:12" x14ac:dyDescent="0.25">
      <c r="A523" s="319"/>
      <c r="B523" s="320">
        <v>13</v>
      </c>
      <c r="C523" s="513">
        <v>56</v>
      </c>
      <c r="D523" s="513">
        <v>0</v>
      </c>
      <c r="E523" s="513">
        <v>6</v>
      </c>
      <c r="F523" s="513">
        <v>5276</v>
      </c>
      <c r="G523" s="513">
        <v>1035</v>
      </c>
      <c r="H523" s="513">
        <v>0</v>
      </c>
      <c r="I523" s="513">
        <v>13925</v>
      </c>
      <c r="J523" s="513">
        <v>20298</v>
      </c>
      <c r="K523" s="513">
        <v>704</v>
      </c>
      <c r="L523" s="513">
        <v>166</v>
      </c>
    </row>
    <row r="524" spans="1:12" x14ac:dyDescent="0.25">
      <c r="A524" s="319"/>
      <c r="B524" s="320">
        <v>15</v>
      </c>
      <c r="C524" s="513">
        <v>52</v>
      </c>
      <c r="D524" s="513">
        <v>0</v>
      </c>
      <c r="E524" s="513">
        <v>3</v>
      </c>
      <c r="F524" s="513">
        <v>1669</v>
      </c>
      <c r="G524" s="513">
        <v>726</v>
      </c>
      <c r="H524" s="513">
        <v>0</v>
      </c>
      <c r="I524" s="513">
        <v>17521</v>
      </c>
      <c r="J524" s="513">
        <v>19971</v>
      </c>
      <c r="K524" s="513">
        <v>819</v>
      </c>
      <c r="L524" s="513">
        <v>425</v>
      </c>
    </row>
    <row r="525" spans="1:12" x14ac:dyDescent="0.25">
      <c r="A525" s="319"/>
      <c r="B525" s="320">
        <v>16</v>
      </c>
      <c r="C525" s="513">
        <v>91</v>
      </c>
      <c r="D525" s="513">
        <v>0</v>
      </c>
      <c r="E525" s="513">
        <v>12</v>
      </c>
      <c r="F525" s="513">
        <v>9675</v>
      </c>
      <c r="G525" s="513">
        <v>2795</v>
      </c>
      <c r="H525" s="513">
        <v>1</v>
      </c>
      <c r="I525" s="513">
        <v>41258</v>
      </c>
      <c r="J525" s="513">
        <v>53832</v>
      </c>
      <c r="K525" s="513">
        <v>2227</v>
      </c>
      <c r="L525" s="513">
        <v>738</v>
      </c>
    </row>
    <row r="526" spans="1:12" x14ac:dyDescent="0.25">
      <c r="A526" s="319"/>
      <c r="B526" s="320">
        <v>17</v>
      </c>
      <c r="C526" s="513">
        <v>89</v>
      </c>
      <c r="D526" s="513">
        <v>0</v>
      </c>
      <c r="E526" s="513">
        <v>17</v>
      </c>
      <c r="F526" s="513">
        <v>7152</v>
      </c>
      <c r="G526" s="513">
        <v>2582</v>
      </c>
      <c r="H526" s="513">
        <v>0</v>
      </c>
      <c r="I526" s="513">
        <v>58396</v>
      </c>
      <c r="J526" s="513">
        <v>68236</v>
      </c>
      <c r="K526" s="513">
        <v>2811</v>
      </c>
      <c r="L526" s="513">
        <v>626</v>
      </c>
    </row>
    <row r="527" spans="1:12" x14ac:dyDescent="0.25">
      <c r="A527" s="319"/>
      <c r="B527" s="320">
        <v>19</v>
      </c>
      <c r="C527" s="513">
        <v>259</v>
      </c>
      <c r="D527" s="513">
        <v>0</v>
      </c>
      <c r="E527" s="513">
        <v>14</v>
      </c>
      <c r="F527" s="513">
        <v>13086</v>
      </c>
      <c r="G527" s="513">
        <v>3250</v>
      </c>
      <c r="H527" s="513">
        <v>1</v>
      </c>
      <c r="I527" s="513">
        <v>84426</v>
      </c>
      <c r="J527" s="513">
        <v>101036</v>
      </c>
      <c r="K527" s="513">
        <v>4416</v>
      </c>
      <c r="L527" s="513">
        <v>934</v>
      </c>
    </row>
    <row r="528" spans="1:12" x14ac:dyDescent="0.25">
      <c r="A528" s="319"/>
      <c r="B528" s="320">
        <v>27</v>
      </c>
      <c r="C528" s="513">
        <v>11</v>
      </c>
      <c r="D528" s="513">
        <v>0</v>
      </c>
      <c r="E528" s="513">
        <v>11</v>
      </c>
      <c r="F528" s="513">
        <v>10145</v>
      </c>
      <c r="G528" s="513">
        <v>5346</v>
      </c>
      <c r="H528" s="513">
        <v>0</v>
      </c>
      <c r="I528" s="513">
        <v>58249</v>
      </c>
      <c r="J528" s="513">
        <v>73762</v>
      </c>
      <c r="K528" s="513">
        <v>2797</v>
      </c>
      <c r="L528" s="513">
        <v>782</v>
      </c>
    </row>
    <row r="529" spans="1:12" x14ac:dyDescent="0.25">
      <c r="A529" s="319"/>
      <c r="B529" s="320">
        <v>28</v>
      </c>
      <c r="C529" s="513">
        <v>2</v>
      </c>
      <c r="D529" s="513">
        <v>0</v>
      </c>
      <c r="E529" s="513">
        <v>1</v>
      </c>
      <c r="F529" s="513">
        <v>696</v>
      </c>
      <c r="G529" s="513">
        <v>453</v>
      </c>
      <c r="H529" s="513">
        <v>1</v>
      </c>
      <c r="I529" s="513">
        <v>4789</v>
      </c>
      <c r="J529" s="513">
        <v>5942</v>
      </c>
      <c r="K529" s="513">
        <v>274</v>
      </c>
      <c r="L529" s="513">
        <v>35</v>
      </c>
    </row>
    <row r="530" spans="1:12" x14ac:dyDescent="0.25">
      <c r="A530" s="319"/>
      <c r="B530" s="320">
        <v>29</v>
      </c>
      <c r="C530" s="513">
        <v>1579</v>
      </c>
      <c r="D530" s="513">
        <v>0</v>
      </c>
      <c r="E530" s="513">
        <v>15</v>
      </c>
      <c r="F530" s="513">
        <v>10442</v>
      </c>
      <c r="G530" s="513">
        <v>3215</v>
      </c>
      <c r="H530" s="513">
        <v>1</v>
      </c>
      <c r="I530" s="513">
        <v>47209</v>
      </c>
      <c r="J530" s="513">
        <v>62461</v>
      </c>
      <c r="K530" s="513">
        <v>2114</v>
      </c>
      <c r="L530" s="513">
        <v>594</v>
      </c>
    </row>
    <row r="531" spans="1:12" x14ac:dyDescent="0.25">
      <c r="A531" s="319"/>
      <c r="B531" s="320">
        <v>30</v>
      </c>
      <c r="C531" s="513">
        <v>0</v>
      </c>
      <c r="D531" s="513">
        <v>0</v>
      </c>
      <c r="E531" s="513">
        <v>0</v>
      </c>
      <c r="F531" s="513">
        <v>6</v>
      </c>
      <c r="G531" s="513">
        <v>0</v>
      </c>
      <c r="H531" s="513">
        <v>0</v>
      </c>
      <c r="I531" s="513">
        <v>2255</v>
      </c>
      <c r="J531" s="513">
        <v>2261</v>
      </c>
      <c r="K531" s="513">
        <v>82</v>
      </c>
      <c r="L531" s="513">
        <v>11</v>
      </c>
    </row>
    <row r="532" spans="1:12" x14ac:dyDescent="0.25">
      <c r="A532" s="319"/>
      <c r="B532" s="320">
        <v>32</v>
      </c>
      <c r="C532" s="513">
        <v>67</v>
      </c>
      <c r="D532" s="513">
        <v>0</v>
      </c>
      <c r="E532" s="513">
        <v>10</v>
      </c>
      <c r="F532" s="513">
        <v>5691</v>
      </c>
      <c r="G532" s="513">
        <v>853</v>
      </c>
      <c r="H532" s="513">
        <v>0</v>
      </c>
      <c r="I532" s="513">
        <v>24361</v>
      </c>
      <c r="J532" s="513">
        <v>30982</v>
      </c>
      <c r="K532" s="513">
        <v>1122</v>
      </c>
      <c r="L532" s="513">
        <v>383</v>
      </c>
    </row>
    <row r="533" spans="1:12" x14ac:dyDescent="0.25">
      <c r="A533" s="319"/>
      <c r="B533" s="320">
        <v>35</v>
      </c>
      <c r="C533" s="513">
        <v>3059</v>
      </c>
      <c r="D533" s="513">
        <v>0</v>
      </c>
      <c r="E533" s="513">
        <v>204</v>
      </c>
      <c r="F533" s="513">
        <v>12868</v>
      </c>
      <c r="G533" s="513">
        <v>5667</v>
      </c>
      <c r="H533" s="513">
        <v>0</v>
      </c>
      <c r="I533" s="513">
        <v>72441</v>
      </c>
      <c r="J533" s="513">
        <v>94239</v>
      </c>
      <c r="K533" s="513">
        <v>4146</v>
      </c>
      <c r="L533" s="513">
        <v>1015</v>
      </c>
    </row>
    <row r="534" spans="1:12" x14ac:dyDescent="0.25">
      <c r="A534" s="319"/>
      <c r="B534" s="320">
        <v>39</v>
      </c>
      <c r="C534" s="513">
        <v>0</v>
      </c>
      <c r="D534" s="513">
        <v>0</v>
      </c>
      <c r="E534" s="513">
        <v>2</v>
      </c>
      <c r="F534" s="513">
        <v>1134</v>
      </c>
      <c r="G534" s="513">
        <v>366</v>
      </c>
      <c r="H534" s="513">
        <v>0</v>
      </c>
      <c r="I534" s="513">
        <v>3728</v>
      </c>
      <c r="J534" s="513">
        <v>5230</v>
      </c>
      <c r="K534" s="513">
        <v>184</v>
      </c>
      <c r="L534" s="513">
        <v>17</v>
      </c>
    </row>
    <row r="535" spans="1:12" x14ac:dyDescent="0.25">
      <c r="A535" s="319"/>
      <c r="B535" s="320">
        <v>41</v>
      </c>
      <c r="C535" s="513">
        <v>63</v>
      </c>
      <c r="D535" s="513">
        <v>0</v>
      </c>
      <c r="E535" s="513">
        <v>16</v>
      </c>
      <c r="F535" s="513">
        <v>9213</v>
      </c>
      <c r="G535" s="513">
        <v>2786</v>
      </c>
      <c r="H535" s="513">
        <v>1</v>
      </c>
      <c r="I535" s="513">
        <v>65444</v>
      </c>
      <c r="J535" s="513">
        <v>77523</v>
      </c>
      <c r="K535" s="513">
        <v>3154</v>
      </c>
      <c r="L535" s="513">
        <v>607</v>
      </c>
    </row>
    <row r="536" spans="1:12" x14ac:dyDescent="0.25">
      <c r="A536" s="319"/>
      <c r="B536" s="320">
        <v>43</v>
      </c>
      <c r="C536" s="513">
        <v>118</v>
      </c>
      <c r="D536" s="513">
        <v>0</v>
      </c>
      <c r="E536" s="513">
        <v>12</v>
      </c>
      <c r="F536" s="513">
        <v>3088</v>
      </c>
      <c r="G536" s="513">
        <v>1156</v>
      </c>
      <c r="H536" s="513">
        <v>0</v>
      </c>
      <c r="I536" s="513">
        <v>25948</v>
      </c>
      <c r="J536" s="513">
        <v>30322</v>
      </c>
      <c r="K536" s="513">
        <v>1117</v>
      </c>
      <c r="L536" s="513">
        <v>195</v>
      </c>
    </row>
    <row r="537" spans="1:12" x14ac:dyDescent="0.25">
      <c r="A537" s="319"/>
      <c r="B537" s="320">
        <v>44</v>
      </c>
      <c r="C537" s="513">
        <v>14</v>
      </c>
      <c r="D537" s="513">
        <v>0</v>
      </c>
      <c r="E537" s="513">
        <v>13</v>
      </c>
      <c r="F537" s="513">
        <v>7196</v>
      </c>
      <c r="G537" s="513">
        <v>1314</v>
      </c>
      <c r="H537" s="513">
        <v>0</v>
      </c>
      <c r="I537" s="513">
        <v>29268</v>
      </c>
      <c r="J537" s="513">
        <v>37805</v>
      </c>
      <c r="K537" s="513">
        <v>1304</v>
      </c>
      <c r="L537" s="513">
        <v>403</v>
      </c>
    </row>
    <row r="538" spans="1:12" x14ac:dyDescent="0.25">
      <c r="A538" s="319"/>
      <c r="B538" s="320">
        <v>45</v>
      </c>
      <c r="C538" s="513">
        <v>2</v>
      </c>
      <c r="D538" s="513">
        <v>0</v>
      </c>
      <c r="E538" s="513">
        <v>0</v>
      </c>
      <c r="F538" s="513">
        <v>35</v>
      </c>
      <c r="G538" s="513">
        <v>12</v>
      </c>
      <c r="H538" s="513">
        <v>0</v>
      </c>
      <c r="I538" s="513">
        <v>12494</v>
      </c>
      <c r="J538" s="513">
        <v>12543</v>
      </c>
      <c r="K538" s="513">
        <v>509</v>
      </c>
      <c r="L538" s="513">
        <v>312</v>
      </c>
    </row>
    <row r="539" spans="1:12" x14ac:dyDescent="0.25">
      <c r="A539" s="319"/>
      <c r="B539" s="320">
        <v>48</v>
      </c>
      <c r="C539" s="513">
        <v>0</v>
      </c>
      <c r="D539" s="513">
        <v>0</v>
      </c>
      <c r="E539" s="513">
        <v>0</v>
      </c>
      <c r="F539" s="513">
        <v>27</v>
      </c>
      <c r="G539" s="513">
        <v>2</v>
      </c>
      <c r="H539" s="513">
        <v>0</v>
      </c>
      <c r="I539" s="513">
        <v>1352</v>
      </c>
      <c r="J539" s="513">
        <v>1381</v>
      </c>
      <c r="K539" s="513">
        <v>53</v>
      </c>
      <c r="L539" s="513">
        <v>4</v>
      </c>
    </row>
    <row r="540" spans="1:12" x14ac:dyDescent="0.25">
      <c r="A540" s="319"/>
      <c r="B540" s="320">
        <v>50</v>
      </c>
      <c r="C540" s="513">
        <v>1000</v>
      </c>
      <c r="D540" s="513">
        <v>0</v>
      </c>
      <c r="E540" s="513">
        <v>89</v>
      </c>
      <c r="F540" s="513">
        <v>6970</v>
      </c>
      <c r="G540" s="513">
        <v>2467</v>
      </c>
      <c r="H540" s="513">
        <v>0</v>
      </c>
      <c r="I540" s="513">
        <v>58797</v>
      </c>
      <c r="J540" s="513">
        <v>69323</v>
      </c>
      <c r="K540" s="513">
        <v>2700</v>
      </c>
      <c r="L540" s="513">
        <v>828</v>
      </c>
    </row>
    <row r="541" spans="1:12" x14ac:dyDescent="0.25">
      <c r="A541" s="319"/>
      <c r="B541" s="320">
        <v>51</v>
      </c>
      <c r="C541" s="513">
        <v>17</v>
      </c>
      <c r="D541" s="513">
        <v>0</v>
      </c>
      <c r="E541" s="513">
        <v>3</v>
      </c>
      <c r="F541" s="513">
        <v>3654</v>
      </c>
      <c r="G541" s="513">
        <v>877</v>
      </c>
      <c r="H541" s="513">
        <v>0</v>
      </c>
      <c r="I541" s="513">
        <v>23295</v>
      </c>
      <c r="J541" s="513">
        <v>27846</v>
      </c>
      <c r="K541" s="513">
        <v>1008</v>
      </c>
      <c r="L541" s="513">
        <v>138</v>
      </c>
    </row>
    <row r="542" spans="1:12" x14ac:dyDescent="0.25">
      <c r="A542" s="319"/>
      <c r="B542" s="320">
        <v>52</v>
      </c>
      <c r="C542" s="513">
        <v>5</v>
      </c>
      <c r="D542" s="513">
        <v>0</v>
      </c>
      <c r="E542" s="513">
        <v>4</v>
      </c>
      <c r="F542" s="513">
        <v>1283</v>
      </c>
      <c r="G542" s="513">
        <v>249</v>
      </c>
      <c r="H542" s="513">
        <v>0</v>
      </c>
      <c r="I542" s="513">
        <v>6389</v>
      </c>
      <c r="J542" s="513">
        <v>7930</v>
      </c>
      <c r="K542" s="513">
        <v>341</v>
      </c>
      <c r="L542" s="513">
        <v>84</v>
      </c>
    </row>
    <row r="543" spans="1:12" x14ac:dyDescent="0.25">
      <c r="A543" s="319"/>
      <c r="B543" s="320">
        <v>56</v>
      </c>
      <c r="C543" s="513">
        <v>0</v>
      </c>
      <c r="D543" s="513">
        <v>0</v>
      </c>
      <c r="E543" s="513">
        <v>0</v>
      </c>
      <c r="F543" s="513">
        <v>140</v>
      </c>
      <c r="G543" s="513">
        <v>9</v>
      </c>
      <c r="H543" s="513">
        <v>0</v>
      </c>
      <c r="I543" s="513">
        <v>1721</v>
      </c>
      <c r="J543" s="513">
        <v>1870</v>
      </c>
      <c r="K543" s="513">
        <v>100</v>
      </c>
      <c r="L543" s="513">
        <v>16</v>
      </c>
    </row>
    <row r="544" spans="1:12" x14ac:dyDescent="0.25">
      <c r="A544" s="319"/>
      <c r="B544" s="320">
        <v>59</v>
      </c>
      <c r="C544" s="513">
        <v>48</v>
      </c>
      <c r="D544" s="513">
        <v>0</v>
      </c>
      <c r="E544" s="513">
        <v>3</v>
      </c>
      <c r="F544" s="513">
        <v>1057</v>
      </c>
      <c r="G544" s="513">
        <v>639</v>
      </c>
      <c r="H544" s="513">
        <v>0</v>
      </c>
      <c r="I544" s="513">
        <v>7576</v>
      </c>
      <c r="J544" s="513">
        <v>9323</v>
      </c>
      <c r="K544" s="513">
        <v>368</v>
      </c>
      <c r="L544" s="513">
        <v>47</v>
      </c>
    </row>
    <row r="545" spans="1:12" x14ac:dyDescent="0.25">
      <c r="A545" s="319"/>
      <c r="B545" s="320">
        <v>60</v>
      </c>
      <c r="C545" s="513">
        <v>9</v>
      </c>
      <c r="D545" s="513">
        <v>0</v>
      </c>
      <c r="E545" s="513">
        <v>6</v>
      </c>
      <c r="F545" s="513">
        <v>3915</v>
      </c>
      <c r="G545" s="513">
        <v>1129</v>
      </c>
      <c r="H545" s="513">
        <v>0</v>
      </c>
      <c r="I545" s="513">
        <v>23007</v>
      </c>
      <c r="J545" s="513">
        <v>28066</v>
      </c>
      <c r="K545" s="513">
        <v>925</v>
      </c>
      <c r="L545" s="513">
        <v>330</v>
      </c>
    </row>
    <row r="546" spans="1:12" x14ac:dyDescent="0.25">
      <c r="A546" s="319"/>
      <c r="B546" s="320">
        <v>61</v>
      </c>
      <c r="C546" s="513">
        <v>1</v>
      </c>
      <c r="D546" s="513">
        <v>0</v>
      </c>
      <c r="E546" s="513">
        <v>0</v>
      </c>
      <c r="F546" s="513">
        <v>160</v>
      </c>
      <c r="G546" s="513">
        <v>5</v>
      </c>
      <c r="H546" s="513">
        <v>0</v>
      </c>
      <c r="I546" s="513">
        <v>27539</v>
      </c>
      <c r="J546" s="513">
        <v>27705</v>
      </c>
      <c r="K546" s="513">
        <v>1503</v>
      </c>
      <c r="L546" s="513">
        <v>319</v>
      </c>
    </row>
    <row r="547" spans="1:12" s="494" customFormat="1" x14ac:dyDescent="0.25">
      <c r="A547" s="319"/>
      <c r="B547" s="320">
        <v>67</v>
      </c>
      <c r="C547" s="513">
        <v>3</v>
      </c>
      <c r="D547" s="513">
        <v>0</v>
      </c>
      <c r="E547" s="513">
        <v>0</v>
      </c>
      <c r="F547" s="513">
        <v>1488</v>
      </c>
      <c r="G547" s="513">
        <v>440</v>
      </c>
      <c r="H547" s="513">
        <v>0</v>
      </c>
      <c r="I547" s="513">
        <v>9380</v>
      </c>
      <c r="J547" s="513">
        <v>11310</v>
      </c>
      <c r="K547" s="513">
        <v>436</v>
      </c>
      <c r="L547" s="513">
        <v>57</v>
      </c>
    </row>
    <row r="548" spans="1:12" x14ac:dyDescent="0.25">
      <c r="A548" s="319"/>
      <c r="B548" s="320">
        <v>70</v>
      </c>
      <c r="C548" s="513">
        <v>25</v>
      </c>
      <c r="D548" s="513">
        <v>0</v>
      </c>
      <c r="E548" s="513">
        <v>13</v>
      </c>
      <c r="F548" s="513">
        <v>8207</v>
      </c>
      <c r="G548" s="513">
        <v>2307</v>
      </c>
      <c r="H548" s="513">
        <v>0</v>
      </c>
      <c r="I548" s="513">
        <v>53242</v>
      </c>
      <c r="J548" s="513">
        <v>63794</v>
      </c>
      <c r="K548" s="513">
        <v>2864</v>
      </c>
      <c r="L548" s="513">
        <v>893</v>
      </c>
    </row>
    <row r="549" spans="1:12" x14ac:dyDescent="0.25">
      <c r="A549" s="319"/>
      <c r="B549" s="320">
        <v>72</v>
      </c>
      <c r="C549" s="513">
        <v>1</v>
      </c>
      <c r="D549" s="513">
        <v>0</v>
      </c>
      <c r="E549" s="513">
        <v>0</v>
      </c>
      <c r="F549" s="513">
        <v>153</v>
      </c>
      <c r="G549" s="513">
        <v>0</v>
      </c>
      <c r="H549" s="513">
        <v>0</v>
      </c>
      <c r="I549" s="513">
        <v>2550</v>
      </c>
      <c r="J549" s="513">
        <v>2704</v>
      </c>
      <c r="K549" s="513">
        <v>99</v>
      </c>
      <c r="L549" s="513">
        <v>15</v>
      </c>
    </row>
    <row r="550" spans="1:12" x14ac:dyDescent="0.25">
      <c r="A550" s="319"/>
      <c r="B550" s="320">
        <v>75</v>
      </c>
      <c r="C550" s="513">
        <v>2</v>
      </c>
      <c r="D550" s="513">
        <v>0</v>
      </c>
      <c r="E550" s="513">
        <v>3</v>
      </c>
      <c r="F550" s="513">
        <v>1017</v>
      </c>
      <c r="G550" s="513">
        <v>431</v>
      </c>
      <c r="H550" s="513">
        <v>0</v>
      </c>
      <c r="I550" s="513">
        <v>7722</v>
      </c>
      <c r="J550" s="513">
        <v>9175</v>
      </c>
      <c r="K550" s="513">
        <v>273</v>
      </c>
      <c r="L550" s="513">
        <v>44</v>
      </c>
    </row>
    <row r="551" spans="1:12" x14ac:dyDescent="0.25">
      <c r="A551" s="319"/>
      <c r="B551" s="320">
        <v>77</v>
      </c>
      <c r="C551" s="513">
        <v>1</v>
      </c>
      <c r="D551" s="513">
        <v>0</v>
      </c>
      <c r="E551" s="513">
        <v>1</v>
      </c>
      <c r="F551" s="513">
        <v>173</v>
      </c>
      <c r="G551" s="513">
        <v>48</v>
      </c>
      <c r="H551" s="513">
        <v>0</v>
      </c>
      <c r="I551" s="513">
        <v>15655</v>
      </c>
      <c r="J551" s="513">
        <v>15878</v>
      </c>
      <c r="K551" s="513">
        <v>567</v>
      </c>
      <c r="L551" s="513">
        <v>155</v>
      </c>
    </row>
    <row r="552" spans="1:12" x14ac:dyDescent="0.25">
      <c r="A552" s="319"/>
      <c r="B552" s="320">
        <v>80</v>
      </c>
      <c r="C552" s="513">
        <v>22</v>
      </c>
      <c r="D552" s="513">
        <v>0</v>
      </c>
      <c r="E552" s="513">
        <v>2</v>
      </c>
      <c r="F552" s="513">
        <v>2328</v>
      </c>
      <c r="G552" s="513">
        <v>859</v>
      </c>
      <c r="H552" s="513">
        <v>0</v>
      </c>
      <c r="I552" s="513">
        <v>21777</v>
      </c>
      <c r="J552" s="513">
        <v>24988</v>
      </c>
      <c r="K552" s="513">
        <v>958</v>
      </c>
      <c r="L552" s="513">
        <v>223</v>
      </c>
    </row>
    <row r="553" spans="1:12" x14ac:dyDescent="0.25">
      <c r="A553" s="319"/>
      <c r="B553" s="320">
        <v>83</v>
      </c>
      <c r="C553" s="513">
        <v>3</v>
      </c>
      <c r="D553" s="513">
        <v>0</v>
      </c>
      <c r="E553" s="513">
        <v>0</v>
      </c>
      <c r="F553" s="513">
        <v>1032</v>
      </c>
      <c r="G553" s="513">
        <v>463</v>
      </c>
      <c r="H553" s="513">
        <v>0</v>
      </c>
      <c r="I553" s="513">
        <v>7968</v>
      </c>
      <c r="J553" s="513">
        <v>9466</v>
      </c>
      <c r="K553" s="513">
        <v>412</v>
      </c>
      <c r="L553" s="513">
        <v>83</v>
      </c>
    </row>
    <row r="554" spans="1:12" x14ac:dyDescent="0.25">
      <c r="A554" s="319"/>
      <c r="B554" s="320">
        <v>90</v>
      </c>
      <c r="C554" s="513">
        <v>74</v>
      </c>
      <c r="D554" s="513">
        <v>0</v>
      </c>
      <c r="E554" s="513">
        <v>14</v>
      </c>
      <c r="F554" s="513">
        <v>6492</v>
      </c>
      <c r="G554" s="513">
        <v>1435</v>
      </c>
      <c r="H554" s="513">
        <v>1</v>
      </c>
      <c r="I554" s="513">
        <v>36209</v>
      </c>
      <c r="J554" s="513">
        <v>44225</v>
      </c>
      <c r="K554" s="513">
        <v>1985</v>
      </c>
      <c r="L554" s="513">
        <v>397</v>
      </c>
    </row>
    <row r="555" spans="1:12" x14ac:dyDescent="0.25">
      <c r="A555" s="319"/>
      <c r="B555" s="320">
        <v>106</v>
      </c>
      <c r="C555" s="513">
        <v>17</v>
      </c>
      <c r="D555" s="513">
        <v>0</v>
      </c>
      <c r="E555" s="513">
        <v>10</v>
      </c>
      <c r="F555" s="513">
        <v>2955</v>
      </c>
      <c r="G555" s="513">
        <v>1707</v>
      </c>
      <c r="H555" s="513">
        <v>0</v>
      </c>
      <c r="I555" s="513">
        <v>20180</v>
      </c>
      <c r="J555" s="513">
        <v>24869</v>
      </c>
      <c r="K555" s="513">
        <v>836</v>
      </c>
      <c r="L555" s="513">
        <v>251</v>
      </c>
    </row>
    <row r="556" spans="1:12" x14ac:dyDescent="0.25">
      <c r="A556" s="319"/>
      <c r="B556" s="320">
        <v>108</v>
      </c>
      <c r="C556" s="513">
        <v>0</v>
      </c>
      <c r="D556" s="513">
        <v>0</v>
      </c>
      <c r="E556" s="513">
        <v>0</v>
      </c>
      <c r="F556" s="513">
        <v>4</v>
      </c>
      <c r="G556" s="513">
        <v>1</v>
      </c>
      <c r="H556" s="513">
        <v>0</v>
      </c>
      <c r="I556" s="513">
        <v>2617</v>
      </c>
      <c r="J556" s="513">
        <v>2622</v>
      </c>
      <c r="K556" s="513">
        <v>126</v>
      </c>
      <c r="L556" s="513">
        <v>14</v>
      </c>
    </row>
    <row r="557" spans="1:12" x14ac:dyDescent="0.25">
      <c r="A557" s="319"/>
      <c r="B557" s="320">
        <v>122</v>
      </c>
      <c r="C557" s="513">
        <v>1</v>
      </c>
      <c r="D557" s="513">
        <v>0</v>
      </c>
      <c r="E557" s="513">
        <v>2</v>
      </c>
      <c r="F557" s="513">
        <v>1265</v>
      </c>
      <c r="G557" s="513">
        <v>433</v>
      </c>
      <c r="H557" s="513">
        <v>0</v>
      </c>
      <c r="I557" s="513">
        <v>10532</v>
      </c>
      <c r="J557" s="513">
        <v>12233</v>
      </c>
      <c r="K557" s="513">
        <v>492</v>
      </c>
      <c r="L557" s="513">
        <v>89</v>
      </c>
    </row>
    <row r="558" spans="1:12" x14ac:dyDescent="0.25">
      <c r="A558" s="319"/>
      <c r="B558" s="320">
        <v>138</v>
      </c>
      <c r="C558" s="513">
        <v>8</v>
      </c>
      <c r="D558" s="513">
        <v>0</v>
      </c>
      <c r="E558" s="513">
        <v>5</v>
      </c>
      <c r="F558" s="513">
        <v>2410</v>
      </c>
      <c r="G558" s="513">
        <v>1169</v>
      </c>
      <c r="H558" s="513">
        <v>0</v>
      </c>
      <c r="I558" s="513">
        <v>18154</v>
      </c>
      <c r="J558" s="513">
        <v>21746</v>
      </c>
      <c r="K558" s="513">
        <v>918</v>
      </c>
      <c r="L558" s="513">
        <v>197</v>
      </c>
    </row>
    <row r="559" spans="1:12" x14ac:dyDescent="0.25">
      <c r="A559" s="319"/>
      <c r="B559" s="320">
        <v>154</v>
      </c>
      <c r="C559" s="513">
        <v>41</v>
      </c>
      <c r="D559" s="513">
        <v>0</v>
      </c>
      <c r="E559" s="513">
        <v>7</v>
      </c>
      <c r="F559" s="513">
        <v>3603</v>
      </c>
      <c r="G559" s="513">
        <v>1345</v>
      </c>
      <c r="H559" s="513">
        <v>0</v>
      </c>
      <c r="I559" s="513">
        <v>22226</v>
      </c>
      <c r="J559" s="513">
        <v>27222</v>
      </c>
      <c r="K559" s="513">
        <v>938</v>
      </c>
      <c r="L559" s="513">
        <v>150</v>
      </c>
    </row>
    <row r="560" spans="1:12" x14ac:dyDescent="0.25">
      <c r="A560" s="319"/>
      <c r="B560" s="320">
        <v>156</v>
      </c>
      <c r="C560" s="513">
        <v>0</v>
      </c>
      <c r="D560" s="513">
        <v>0</v>
      </c>
      <c r="E560" s="513">
        <v>0</v>
      </c>
      <c r="F560" s="513">
        <v>2</v>
      </c>
      <c r="G560" s="513">
        <v>0</v>
      </c>
      <c r="H560" s="513">
        <v>0</v>
      </c>
      <c r="I560" s="513">
        <v>1030</v>
      </c>
      <c r="J560" s="513">
        <v>1032</v>
      </c>
      <c r="K560" s="513">
        <v>59</v>
      </c>
      <c r="L560" s="513">
        <v>1</v>
      </c>
    </row>
    <row r="561" spans="1:12" x14ac:dyDescent="0.25">
      <c r="A561" s="319"/>
      <c r="B561" s="320">
        <v>170</v>
      </c>
      <c r="C561" s="513">
        <v>19</v>
      </c>
      <c r="D561" s="513">
        <v>0</v>
      </c>
      <c r="E561" s="513">
        <v>7</v>
      </c>
      <c r="F561" s="513">
        <v>5256</v>
      </c>
      <c r="G561" s="513">
        <v>2685</v>
      </c>
      <c r="H561" s="513">
        <v>0</v>
      </c>
      <c r="I561" s="513">
        <v>36072</v>
      </c>
      <c r="J561" s="513">
        <v>44039</v>
      </c>
      <c r="K561" s="513">
        <v>1644</v>
      </c>
      <c r="L561" s="513">
        <v>413</v>
      </c>
    </row>
    <row r="562" spans="1:12" x14ac:dyDescent="0.25">
      <c r="A562" s="319"/>
      <c r="B562" s="320">
        <v>186</v>
      </c>
      <c r="C562" s="513">
        <v>87</v>
      </c>
      <c r="D562" s="513">
        <v>0</v>
      </c>
      <c r="E562" s="513">
        <v>3</v>
      </c>
      <c r="F562" s="513">
        <v>1932</v>
      </c>
      <c r="G562" s="513">
        <v>852</v>
      </c>
      <c r="H562" s="513">
        <v>0</v>
      </c>
      <c r="I562" s="513">
        <v>14244</v>
      </c>
      <c r="J562" s="513">
        <v>17118</v>
      </c>
      <c r="K562" s="513">
        <v>994</v>
      </c>
      <c r="L562" s="513">
        <v>143</v>
      </c>
    </row>
    <row r="563" spans="1:12" x14ac:dyDescent="0.25">
      <c r="A563" s="319"/>
      <c r="B563" s="320" t="s">
        <v>225</v>
      </c>
      <c r="C563" s="513">
        <v>0</v>
      </c>
      <c r="D563" s="513">
        <v>0</v>
      </c>
      <c r="E563" s="513">
        <v>0</v>
      </c>
      <c r="F563" s="513">
        <v>0</v>
      </c>
      <c r="G563" s="513">
        <v>0</v>
      </c>
      <c r="H563" s="513">
        <v>0</v>
      </c>
      <c r="I563" s="513">
        <v>1547</v>
      </c>
      <c r="J563" s="513">
        <v>1547</v>
      </c>
      <c r="K563" s="513">
        <v>26</v>
      </c>
      <c r="L563" s="513">
        <v>5</v>
      </c>
    </row>
    <row r="564" spans="1:12" s="494" customFormat="1" x14ac:dyDescent="0.25">
      <c r="A564" s="319"/>
      <c r="B564" s="320" t="s">
        <v>227</v>
      </c>
      <c r="C564" s="513">
        <v>0</v>
      </c>
      <c r="D564" s="513">
        <v>0</v>
      </c>
      <c r="E564" s="513">
        <v>0</v>
      </c>
      <c r="F564" s="513">
        <v>0</v>
      </c>
      <c r="G564" s="513">
        <v>0</v>
      </c>
      <c r="H564" s="513">
        <v>0</v>
      </c>
      <c r="I564" s="513">
        <v>6305</v>
      </c>
      <c r="J564" s="513">
        <v>6305</v>
      </c>
      <c r="K564" s="513">
        <v>170</v>
      </c>
      <c r="L564" s="513">
        <v>91</v>
      </c>
    </row>
    <row r="565" spans="1:12" x14ac:dyDescent="0.25">
      <c r="A565" s="319"/>
      <c r="B565" s="320" t="s">
        <v>228</v>
      </c>
      <c r="C565" s="513">
        <v>0</v>
      </c>
      <c r="D565" s="513">
        <v>0</v>
      </c>
      <c r="E565" s="513">
        <v>0</v>
      </c>
      <c r="F565" s="513">
        <v>0</v>
      </c>
      <c r="G565" s="513">
        <v>0</v>
      </c>
      <c r="H565" s="513">
        <v>0</v>
      </c>
      <c r="I565" s="513">
        <v>5014</v>
      </c>
      <c r="J565" s="513">
        <v>5014</v>
      </c>
      <c r="K565" s="513">
        <v>54</v>
      </c>
      <c r="L565" s="513">
        <v>30</v>
      </c>
    </row>
    <row r="566" spans="1:12" x14ac:dyDescent="0.25">
      <c r="A566" s="319"/>
      <c r="B566" s="320" t="s">
        <v>98</v>
      </c>
      <c r="C566" s="513">
        <v>13703</v>
      </c>
      <c r="D566" s="513">
        <v>0</v>
      </c>
      <c r="E566" s="513">
        <v>17523</v>
      </c>
      <c r="F566" s="513">
        <v>139684</v>
      </c>
      <c r="G566" s="513">
        <v>233875</v>
      </c>
      <c r="H566" s="513">
        <v>12026</v>
      </c>
      <c r="I566" s="513">
        <v>93527</v>
      </c>
      <c r="J566" s="513">
        <v>510338</v>
      </c>
      <c r="K566" s="513">
        <v>0</v>
      </c>
      <c r="L566" s="513">
        <v>0</v>
      </c>
    </row>
    <row r="567" spans="1:12" x14ac:dyDescent="0.25">
      <c r="A567" s="319"/>
      <c r="B567" s="320" t="s">
        <v>122</v>
      </c>
      <c r="C567" s="513">
        <v>20685</v>
      </c>
      <c r="D567" s="513">
        <v>0</v>
      </c>
      <c r="E567" s="513">
        <v>18093</v>
      </c>
      <c r="F567" s="513">
        <v>323144</v>
      </c>
      <c r="G567" s="513">
        <v>292031</v>
      </c>
      <c r="H567" s="513">
        <v>12033</v>
      </c>
      <c r="I567" s="513">
        <v>1294864</v>
      </c>
      <c r="J567" s="513">
        <v>1960849</v>
      </c>
      <c r="K567" s="513">
        <v>57818</v>
      </c>
      <c r="L567" s="513">
        <v>15056</v>
      </c>
    </row>
    <row r="568" spans="1:12" s="494" customFormat="1" x14ac:dyDescent="0.25">
      <c r="A568" s="319"/>
      <c r="B568" s="320"/>
      <c r="C568" s="513"/>
      <c r="D568" s="513"/>
      <c r="E568" s="513"/>
      <c r="F568" s="513"/>
      <c r="G568" s="513"/>
      <c r="H568" s="513"/>
      <c r="I568" s="513"/>
      <c r="J568" s="513"/>
      <c r="K568" s="513"/>
      <c r="L568" s="513"/>
    </row>
    <row r="569" spans="1:12" s="494" customFormat="1" x14ac:dyDescent="0.25">
      <c r="A569" s="319" t="s">
        <v>280</v>
      </c>
      <c r="B569" s="320">
        <v>81</v>
      </c>
      <c r="C569" s="513">
        <v>0</v>
      </c>
      <c r="D569" s="513">
        <v>0</v>
      </c>
      <c r="E569" s="513">
        <v>0</v>
      </c>
      <c r="F569" s="513">
        <v>1</v>
      </c>
      <c r="G569" s="513">
        <v>0</v>
      </c>
      <c r="H569" s="513">
        <v>0</v>
      </c>
      <c r="I569" s="513">
        <v>215.71815856777491</v>
      </c>
      <c r="J569" s="513">
        <v>217</v>
      </c>
      <c r="K569" s="513">
        <v>17.073145780051149</v>
      </c>
      <c r="L569" s="513">
        <v>1</v>
      </c>
    </row>
    <row r="570" spans="1:12" s="494" customFormat="1" x14ac:dyDescent="0.25">
      <c r="A570" s="319"/>
      <c r="B570" s="320"/>
      <c r="C570" s="513"/>
      <c r="D570" s="513"/>
      <c r="E570" s="513"/>
      <c r="F570" s="513"/>
      <c r="G570" s="513"/>
      <c r="H570" s="513"/>
      <c r="I570" s="513"/>
      <c r="J570" s="513"/>
      <c r="K570" s="513"/>
      <c r="L570" s="513"/>
    </row>
    <row r="571" spans="1:12" x14ac:dyDescent="0.25">
      <c r="A571" s="39" t="s">
        <v>15</v>
      </c>
      <c r="B571" s="320">
        <v>17</v>
      </c>
      <c r="C571" s="513">
        <v>3</v>
      </c>
      <c r="D571" s="513">
        <v>0</v>
      </c>
      <c r="E571" s="513">
        <v>0</v>
      </c>
      <c r="F571" s="513">
        <v>400</v>
      </c>
      <c r="G571" s="513">
        <v>161</v>
      </c>
      <c r="H571" s="513">
        <v>0</v>
      </c>
      <c r="I571" s="513">
        <v>3872</v>
      </c>
      <c r="J571" s="513">
        <v>4436</v>
      </c>
      <c r="K571" s="513">
        <v>232</v>
      </c>
      <c r="L571" s="513">
        <v>33</v>
      </c>
    </row>
    <row r="572" spans="1:12" x14ac:dyDescent="0.25">
      <c r="A572" s="319"/>
      <c r="B572" s="320">
        <v>29</v>
      </c>
      <c r="C572" s="513">
        <v>92</v>
      </c>
      <c r="D572" s="513">
        <v>0</v>
      </c>
      <c r="E572" s="513">
        <v>1</v>
      </c>
      <c r="F572" s="513">
        <v>664</v>
      </c>
      <c r="G572" s="513">
        <v>194</v>
      </c>
      <c r="H572" s="513">
        <v>1</v>
      </c>
      <c r="I572" s="513">
        <v>3064</v>
      </c>
      <c r="J572" s="513">
        <v>4016</v>
      </c>
      <c r="K572" s="513">
        <v>185</v>
      </c>
      <c r="L572" s="513">
        <v>23</v>
      </c>
    </row>
    <row r="573" spans="1:12" x14ac:dyDescent="0.25">
      <c r="A573" s="319"/>
      <c r="B573" s="320">
        <v>41</v>
      </c>
      <c r="C573" s="513">
        <v>5</v>
      </c>
      <c r="D573" s="513">
        <v>0</v>
      </c>
      <c r="E573" s="513">
        <v>2</v>
      </c>
      <c r="F573" s="513">
        <v>471</v>
      </c>
      <c r="G573" s="513">
        <v>149</v>
      </c>
      <c r="H573" s="513">
        <v>0</v>
      </c>
      <c r="I573" s="513">
        <v>3691</v>
      </c>
      <c r="J573" s="513">
        <v>4318</v>
      </c>
      <c r="K573" s="513">
        <v>164</v>
      </c>
      <c r="L573" s="513">
        <v>48</v>
      </c>
    </row>
    <row r="574" spans="1:12" x14ac:dyDescent="0.25">
      <c r="A574" s="319"/>
      <c r="B574" s="320">
        <v>50</v>
      </c>
      <c r="C574" s="513">
        <v>71</v>
      </c>
      <c r="D574" s="513">
        <v>0</v>
      </c>
      <c r="E574" s="513">
        <v>4</v>
      </c>
      <c r="F574" s="513">
        <v>451</v>
      </c>
      <c r="G574" s="513">
        <v>137</v>
      </c>
      <c r="H574" s="513">
        <v>0</v>
      </c>
      <c r="I574" s="513">
        <v>4169</v>
      </c>
      <c r="J574" s="513">
        <v>4832</v>
      </c>
      <c r="K574" s="513">
        <v>174</v>
      </c>
      <c r="L574" s="513">
        <v>49</v>
      </c>
    </row>
    <row r="575" spans="1:12" x14ac:dyDescent="0.25">
      <c r="A575" s="319"/>
      <c r="B575" s="320">
        <v>72</v>
      </c>
      <c r="C575" s="513">
        <v>2</v>
      </c>
      <c r="D575" s="513">
        <v>0</v>
      </c>
      <c r="E575" s="513">
        <v>0</v>
      </c>
      <c r="F575" s="513">
        <v>732</v>
      </c>
      <c r="G575" s="513">
        <v>1</v>
      </c>
      <c r="H575" s="513">
        <v>0</v>
      </c>
      <c r="I575" s="513">
        <v>11741</v>
      </c>
      <c r="J575" s="513">
        <v>12476</v>
      </c>
      <c r="K575" s="513">
        <v>502</v>
      </c>
      <c r="L575" s="513">
        <v>64</v>
      </c>
    </row>
    <row r="576" spans="1:12" s="494" customFormat="1" x14ac:dyDescent="0.25">
      <c r="A576" s="319"/>
      <c r="B576" s="320">
        <v>80</v>
      </c>
      <c r="C576" s="513">
        <v>2</v>
      </c>
      <c r="D576" s="513">
        <v>0</v>
      </c>
      <c r="E576" s="513">
        <v>0</v>
      </c>
      <c r="F576" s="513">
        <v>336</v>
      </c>
      <c r="G576" s="513">
        <v>137</v>
      </c>
      <c r="H576" s="513">
        <v>0</v>
      </c>
      <c r="I576" s="513">
        <v>3707</v>
      </c>
      <c r="J576" s="513">
        <v>4182</v>
      </c>
      <c r="K576" s="513">
        <v>229</v>
      </c>
      <c r="L576" s="513">
        <v>48</v>
      </c>
    </row>
    <row r="577" spans="1:12" s="494" customFormat="1" x14ac:dyDescent="0.25">
      <c r="A577" s="319"/>
      <c r="B577" s="320">
        <v>81</v>
      </c>
      <c r="C577" s="513">
        <v>1</v>
      </c>
      <c r="D577" s="513">
        <v>0</v>
      </c>
      <c r="E577" s="513">
        <v>0</v>
      </c>
      <c r="F577" s="513">
        <v>78</v>
      </c>
      <c r="G577" s="513">
        <v>3</v>
      </c>
      <c r="H577" s="513">
        <v>0</v>
      </c>
      <c r="I577" s="513">
        <v>9495.3058823529409</v>
      </c>
      <c r="J577" s="513">
        <v>9577</v>
      </c>
      <c r="K577" s="513">
        <v>523.49411764705883</v>
      </c>
      <c r="L577" s="513">
        <v>48</v>
      </c>
    </row>
    <row r="578" spans="1:12" s="494" customFormat="1" x14ac:dyDescent="0.25">
      <c r="A578" s="319"/>
      <c r="B578" s="320">
        <v>154</v>
      </c>
      <c r="C578" s="513">
        <v>0</v>
      </c>
      <c r="D578" s="513">
        <v>0</v>
      </c>
      <c r="E578" s="513">
        <v>1</v>
      </c>
      <c r="F578" s="513">
        <v>53</v>
      </c>
      <c r="G578" s="513">
        <v>29</v>
      </c>
      <c r="H578" s="513">
        <v>0</v>
      </c>
      <c r="I578" s="513">
        <v>662</v>
      </c>
      <c r="J578" s="513">
        <v>745</v>
      </c>
      <c r="K578" s="513">
        <v>28</v>
      </c>
      <c r="L578" s="513">
        <v>1</v>
      </c>
    </row>
    <row r="579" spans="1:12" s="494" customFormat="1" x14ac:dyDescent="0.25">
      <c r="A579" s="319"/>
      <c r="B579" s="320">
        <v>170</v>
      </c>
      <c r="C579" s="513">
        <v>0</v>
      </c>
      <c r="D579" s="513">
        <v>0</v>
      </c>
      <c r="E579" s="513">
        <v>0</v>
      </c>
      <c r="F579" s="513">
        <v>356</v>
      </c>
      <c r="G579" s="513">
        <v>198</v>
      </c>
      <c r="H579" s="513">
        <v>0</v>
      </c>
      <c r="I579" s="513">
        <v>2659</v>
      </c>
      <c r="J579" s="513">
        <v>3213</v>
      </c>
      <c r="K579" s="513">
        <v>131</v>
      </c>
      <c r="L579" s="513">
        <v>15</v>
      </c>
    </row>
    <row r="580" spans="1:12" x14ac:dyDescent="0.25">
      <c r="A580" s="319"/>
      <c r="B580" s="320" t="s">
        <v>122</v>
      </c>
      <c r="C580" s="513">
        <v>176</v>
      </c>
      <c r="D580" s="513">
        <v>0</v>
      </c>
      <c r="E580" s="513">
        <v>8</v>
      </c>
      <c r="F580" s="513">
        <v>3541</v>
      </c>
      <c r="G580" s="513">
        <v>1009</v>
      </c>
      <c r="H580" s="513">
        <v>1</v>
      </c>
      <c r="I580" s="513">
        <v>43060.305882352943</v>
      </c>
      <c r="J580" s="513">
        <v>47795</v>
      </c>
      <c r="K580" s="513">
        <v>2168.4941176470588</v>
      </c>
      <c r="L580" s="513">
        <v>329</v>
      </c>
    </row>
    <row r="581" spans="1:12" x14ac:dyDescent="0.25">
      <c r="A581" s="319"/>
      <c r="B581" s="320"/>
      <c r="C581" s="513"/>
      <c r="D581" s="513"/>
      <c r="E581" s="513"/>
      <c r="F581" s="513"/>
      <c r="G581" s="513"/>
      <c r="H581" s="513"/>
      <c r="I581" s="513"/>
      <c r="J581" s="513"/>
      <c r="K581" s="513"/>
      <c r="L581" s="513"/>
    </row>
    <row r="582" spans="1:12" x14ac:dyDescent="0.25">
      <c r="A582" s="319" t="s">
        <v>24</v>
      </c>
      <c r="B582" s="320">
        <v>138</v>
      </c>
      <c r="C582" s="513">
        <v>2</v>
      </c>
      <c r="D582" s="513">
        <v>0</v>
      </c>
      <c r="E582" s="513">
        <v>2</v>
      </c>
      <c r="F582" s="513">
        <v>77</v>
      </c>
      <c r="G582" s="513">
        <v>54</v>
      </c>
      <c r="H582" s="513">
        <v>0</v>
      </c>
      <c r="I582" s="513">
        <v>601</v>
      </c>
      <c r="J582" s="513">
        <v>736</v>
      </c>
      <c r="K582" s="513">
        <v>129</v>
      </c>
      <c r="L582" s="513">
        <v>6</v>
      </c>
    </row>
    <row r="583" spans="1:12" x14ac:dyDescent="0.25">
      <c r="A583" s="319"/>
      <c r="B583" s="320"/>
      <c r="C583" s="513"/>
      <c r="D583" s="513"/>
      <c r="E583" s="513"/>
      <c r="F583" s="513"/>
      <c r="G583" s="513"/>
      <c r="H583" s="513"/>
      <c r="I583" s="513"/>
      <c r="J583" s="513"/>
      <c r="K583" s="513"/>
      <c r="L583" s="513"/>
    </row>
    <row r="584" spans="1:12" x14ac:dyDescent="0.25">
      <c r="A584" s="319" t="s">
        <v>18</v>
      </c>
      <c r="B584" s="320">
        <v>1</v>
      </c>
      <c r="C584" s="513">
        <v>0</v>
      </c>
      <c r="D584" s="513">
        <v>0</v>
      </c>
      <c r="E584" s="513">
        <v>0</v>
      </c>
      <c r="F584" s="513">
        <v>77</v>
      </c>
      <c r="G584" s="513">
        <v>17</v>
      </c>
      <c r="H584" s="513">
        <v>0</v>
      </c>
      <c r="I584" s="513">
        <v>862</v>
      </c>
      <c r="J584" s="513">
        <v>956</v>
      </c>
      <c r="K584" s="513">
        <v>85</v>
      </c>
      <c r="L584" s="513">
        <v>7</v>
      </c>
    </row>
    <row r="585" spans="1:12" x14ac:dyDescent="0.25">
      <c r="A585" s="319"/>
      <c r="B585" s="320">
        <v>30</v>
      </c>
      <c r="C585" s="513">
        <v>0</v>
      </c>
      <c r="D585" s="513">
        <v>0</v>
      </c>
      <c r="E585" s="513">
        <v>0</v>
      </c>
      <c r="F585" s="513">
        <v>2</v>
      </c>
      <c r="G585" s="513">
        <v>0</v>
      </c>
      <c r="H585" s="513">
        <v>0</v>
      </c>
      <c r="I585" s="513">
        <v>3806</v>
      </c>
      <c r="J585" s="513">
        <v>3808</v>
      </c>
      <c r="K585" s="513">
        <v>167</v>
      </c>
      <c r="L585" s="513">
        <v>14</v>
      </c>
    </row>
    <row r="586" spans="1:12" x14ac:dyDescent="0.25">
      <c r="A586" s="319"/>
      <c r="B586" s="26">
        <v>32</v>
      </c>
      <c r="C586" s="513">
        <v>0</v>
      </c>
      <c r="D586" s="513">
        <v>0</v>
      </c>
      <c r="E586" s="513">
        <v>1</v>
      </c>
      <c r="F586" s="513">
        <v>359</v>
      </c>
      <c r="G586" s="513">
        <v>30</v>
      </c>
      <c r="H586" s="513">
        <v>1</v>
      </c>
      <c r="I586" s="513">
        <v>1378</v>
      </c>
      <c r="J586" s="513">
        <v>1769</v>
      </c>
      <c r="K586" s="513">
        <v>68</v>
      </c>
      <c r="L586" s="513">
        <v>11</v>
      </c>
    </row>
    <row r="587" spans="1:12" x14ac:dyDescent="0.25">
      <c r="A587" s="319"/>
      <c r="B587" s="26">
        <v>40</v>
      </c>
      <c r="C587" s="513">
        <v>0</v>
      </c>
      <c r="D587" s="513">
        <v>0</v>
      </c>
      <c r="E587" s="513">
        <v>0</v>
      </c>
      <c r="F587" s="513">
        <v>0</v>
      </c>
      <c r="G587" s="513">
        <v>0</v>
      </c>
      <c r="H587" s="513">
        <v>0</v>
      </c>
      <c r="I587" s="513">
        <v>1252</v>
      </c>
      <c r="J587" s="513">
        <v>1252</v>
      </c>
      <c r="K587" s="513">
        <v>82</v>
      </c>
      <c r="L587" s="513">
        <v>6</v>
      </c>
    </row>
    <row r="588" spans="1:12" x14ac:dyDescent="0.25">
      <c r="A588" s="319"/>
      <c r="B588" s="320">
        <v>45</v>
      </c>
      <c r="C588" s="513">
        <v>0</v>
      </c>
      <c r="D588" s="513">
        <v>0</v>
      </c>
      <c r="E588" s="513">
        <v>0</v>
      </c>
      <c r="F588" s="513">
        <v>16</v>
      </c>
      <c r="G588" s="513">
        <v>5</v>
      </c>
      <c r="H588" s="513">
        <v>0</v>
      </c>
      <c r="I588" s="513">
        <v>9855</v>
      </c>
      <c r="J588" s="513">
        <v>9876</v>
      </c>
      <c r="K588" s="513">
        <v>389</v>
      </c>
      <c r="L588" s="513">
        <v>108</v>
      </c>
    </row>
    <row r="589" spans="1:12" x14ac:dyDescent="0.25">
      <c r="A589" s="319"/>
      <c r="B589" s="320">
        <v>48</v>
      </c>
      <c r="C589" s="513">
        <v>2</v>
      </c>
      <c r="D589" s="513">
        <v>0</v>
      </c>
      <c r="E589" s="513">
        <v>1</v>
      </c>
      <c r="F589" s="513">
        <v>186</v>
      </c>
      <c r="G589" s="513">
        <v>17</v>
      </c>
      <c r="H589" s="513">
        <v>0</v>
      </c>
      <c r="I589" s="513">
        <v>7054</v>
      </c>
      <c r="J589" s="513">
        <v>7260</v>
      </c>
      <c r="K589" s="513">
        <v>205</v>
      </c>
      <c r="L589" s="513">
        <v>31</v>
      </c>
    </row>
    <row r="590" spans="1:12" x14ac:dyDescent="0.25">
      <c r="A590" s="319"/>
      <c r="B590" s="320">
        <v>56</v>
      </c>
      <c r="C590" s="513">
        <v>0</v>
      </c>
      <c r="D590" s="513">
        <v>0</v>
      </c>
      <c r="E590" s="513">
        <v>0</v>
      </c>
      <c r="F590" s="513">
        <v>1235</v>
      </c>
      <c r="G590" s="513">
        <v>1</v>
      </c>
      <c r="H590" s="513">
        <v>0</v>
      </c>
      <c r="I590" s="513">
        <v>16531</v>
      </c>
      <c r="J590" s="513">
        <v>17767</v>
      </c>
      <c r="K590" s="513">
        <v>857</v>
      </c>
      <c r="L590" s="513">
        <v>173</v>
      </c>
    </row>
    <row r="591" spans="1:12" x14ac:dyDescent="0.25">
      <c r="A591" s="319"/>
      <c r="B591" s="320">
        <v>61</v>
      </c>
      <c r="C591" s="514">
        <v>1</v>
      </c>
      <c r="D591" s="514">
        <v>0</v>
      </c>
      <c r="E591" s="514">
        <v>0</v>
      </c>
      <c r="F591" s="514">
        <v>58</v>
      </c>
      <c r="G591" s="514">
        <v>1</v>
      </c>
      <c r="H591" s="514">
        <v>0</v>
      </c>
      <c r="I591" s="514">
        <v>16626</v>
      </c>
      <c r="J591" s="514">
        <v>16686</v>
      </c>
      <c r="K591" s="514">
        <v>719</v>
      </c>
      <c r="L591" s="514">
        <v>123</v>
      </c>
    </row>
    <row r="592" spans="1:12" x14ac:dyDescent="0.25">
      <c r="A592" s="319"/>
      <c r="B592" s="320">
        <v>62</v>
      </c>
      <c r="C592" s="513">
        <v>1</v>
      </c>
      <c r="D592" s="513">
        <v>0</v>
      </c>
      <c r="E592" s="513">
        <v>0</v>
      </c>
      <c r="F592" s="513">
        <v>287</v>
      </c>
      <c r="G592" s="513">
        <v>0</v>
      </c>
      <c r="H592" s="513">
        <v>0</v>
      </c>
      <c r="I592" s="513">
        <v>9343</v>
      </c>
      <c r="J592" s="513">
        <v>9631</v>
      </c>
      <c r="K592" s="513">
        <v>307</v>
      </c>
      <c r="L592" s="513">
        <v>49</v>
      </c>
    </row>
    <row r="593" spans="1:12" x14ac:dyDescent="0.25">
      <c r="A593" s="319"/>
      <c r="B593" s="320">
        <v>65</v>
      </c>
      <c r="C593" s="513">
        <v>1</v>
      </c>
      <c r="D593" s="513">
        <v>0</v>
      </c>
      <c r="E593" s="513">
        <v>0</v>
      </c>
      <c r="F593" s="513">
        <v>191</v>
      </c>
      <c r="G593" s="513">
        <v>2</v>
      </c>
      <c r="H593" s="513">
        <v>0</v>
      </c>
      <c r="I593" s="513">
        <v>5848</v>
      </c>
      <c r="J593" s="513">
        <v>6042</v>
      </c>
      <c r="K593" s="513">
        <v>249</v>
      </c>
      <c r="L593" s="513">
        <v>99</v>
      </c>
    </row>
    <row r="594" spans="1:12" x14ac:dyDescent="0.25">
      <c r="A594" s="319"/>
      <c r="B594" s="320">
        <v>66</v>
      </c>
      <c r="C594" s="513">
        <v>5</v>
      </c>
      <c r="D594" s="513">
        <v>0</v>
      </c>
      <c r="E594" s="513">
        <v>1</v>
      </c>
      <c r="F594" s="513">
        <v>281</v>
      </c>
      <c r="G594" s="513">
        <v>3</v>
      </c>
      <c r="H594" s="513">
        <v>0</v>
      </c>
      <c r="I594" s="513">
        <v>7595</v>
      </c>
      <c r="J594" s="513">
        <v>7885</v>
      </c>
      <c r="K594" s="513">
        <v>377</v>
      </c>
      <c r="L594" s="513">
        <v>106</v>
      </c>
    </row>
    <row r="595" spans="1:12" x14ac:dyDescent="0.25">
      <c r="A595" s="319"/>
      <c r="B595" s="320">
        <v>72</v>
      </c>
      <c r="C595" s="513">
        <v>0</v>
      </c>
      <c r="D595" s="513">
        <v>0</v>
      </c>
      <c r="E595" s="513">
        <v>6</v>
      </c>
      <c r="F595" s="513">
        <v>1067</v>
      </c>
      <c r="G595" s="513">
        <v>2</v>
      </c>
      <c r="H595" s="513">
        <v>0</v>
      </c>
      <c r="I595" s="513">
        <v>19010</v>
      </c>
      <c r="J595" s="513">
        <v>20085</v>
      </c>
      <c r="K595" s="513">
        <v>984</v>
      </c>
      <c r="L595" s="513">
        <v>147</v>
      </c>
    </row>
    <row r="596" spans="1:12" x14ac:dyDescent="0.25">
      <c r="A596" s="319"/>
      <c r="B596" s="320">
        <v>77</v>
      </c>
      <c r="C596" s="513">
        <v>0</v>
      </c>
      <c r="D596" s="513">
        <v>0</v>
      </c>
      <c r="E596" s="513">
        <v>0</v>
      </c>
      <c r="F596" s="513">
        <v>51</v>
      </c>
      <c r="G596" s="513">
        <v>12</v>
      </c>
      <c r="H596" s="513">
        <v>0</v>
      </c>
      <c r="I596" s="513">
        <v>8145</v>
      </c>
      <c r="J596" s="513">
        <v>8208</v>
      </c>
      <c r="K596" s="513">
        <v>281</v>
      </c>
      <c r="L596" s="513">
        <v>72</v>
      </c>
    </row>
    <row r="597" spans="1:12" x14ac:dyDescent="0.25">
      <c r="A597" s="319"/>
      <c r="B597" s="320">
        <v>81</v>
      </c>
      <c r="C597" s="513">
        <v>0</v>
      </c>
      <c r="D597" s="513">
        <v>0</v>
      </c>
      <c r="E597" s="513">
        <v>0</v>
      </c>
      <c r="F597" s="513">
        <v>157</v>
      </c>
      <c r="G597" s="513">
        <v>0</v>
      </c>
      <c r="H597" s="513">
        <v>1</v>
      </c>
      <c r="I597" s="513">
        <v>18134.975959079282</v>
      </c>
      <c r="J597" s="513">
        <v>18293</v>
      </c>
      <c r="K597" s="513">
        <v>901.43273657289001</v>
      </c>
      <c r="L597" s="513">
        <v>107</v>
      </c>
    </row>
    <row r="598" spans="1:12" x14ac:dyDescent="0.25">
      <c r="A598" s="319"/>
      <c r="B598" s="320">
        <v>108</v>
      </c>
      <c r="C598" s="513">
        <v>0</v>
      </c>
      <c r="D598" s="513">
        <v>0</v>
      </c>
      <c r="E598" s="513">
        <v>0</v>
      </c>
      <c r="F598" s="513">
        <v>9</v>
      </c>
      <c r="G598" s="513">
        <v>3</v>
      </c>
      <c r="H598" s="513">
        <v>0</v>
      </c>
      <c r="I598" s="513">
        <v>2984</v>
      </c>
      <c r="J598" s="513">
        <v>2996</v>
      </c>
      <c r="K598" s="513">
        <v>185</v>
      </c>
      <c r="L598" s="513">
        <v>8</v>
      </c>
    </row>
    <row r="599" spans="1:12" x14ac:dyDescent="0.25">
      <c r="A599" s="319"/>
      <c r="B599" s="320" t="s">
        <v>235</v>
      </c>
      <c r="C599" s="513">
        <v>0</v>
      </c>
      <c r="D599" s="513">
        <v>0</v>
      </c>
      <c r="E599" s="513">
        <v>0</v>
      </c>
      <c r="F599" s="513">
        <v>0</v>
      </c>
      <c r="G599" s="513">
        <v>0</v>
      </c>
      <c r="H599" s="513">
        <v>0</v>
      </c>
      <c r="I599" s="513">
        <v>9357</v>
      </c>
      <c r="J599" s="513">
        <v>9357</v>
      </c>
      <c r="K599" s="513">
        <v>240</v>
      </c>
      <c r="L599" s="513">
        <v>47</v>
      </c>
    </row>
    <row r="600" spans="1:12" x14ac:dyDescent="0.25">
      <c r="A600" s="319"/>
      <c r="B600" s="320" t="s">
        <v>230</v>
      </c>
      <c r="C600" s="513">
        <v>0</v>
      </c>
      <c r="D600" s="513">
        <v>0</v>
      </c>
      <c r="E600" s="513">
        <v>0</v>
      </c>
      <c r="F600" s="513">
        <v>0</v>
      </c>
      <c r="G600" s="513">
        <v>0</v>
      </c>
      <c r="H600" s="513">
        <v>0</v>
      </c>
      <c r="I600" s="513">
        <v>7954</v>
      </c>
      <c r="J600" s="513">
        <v>7954</v>
      </c>
      <c r="K600" s="513">
        <v>154</v>
      </c>
      <c r="L600" s="513">
        <v>36</v>
      </c>
    </row>
    <row r="601" spans="1:12" x14ac:dyDescent="0.25">
      <c r="A601" s="319"/>
      <c r="B601" s="320" t="s">
        <v>231</v>
      </c>
      <c r="C601" s="513">
        <v>0</v>
      </c>
      <c r="D601" s="513">
        <v>0</v>
      </c>
      <c r="E601" s="513">
        <v>0</v>
      </c>
      <c r="F601" s="513">
        <v>0</v>
      </c>
      <c r="G601" s="513">
        <v>0</v>
      </c>
      <c r="H601" s="513">
        <v>0</v>
      </c>
      <c r="I601" s="513">
        <v>8608</v>
      </c>
      <c r="J601" s="513">
        <v>8608</v>
      </c>
      <c r="K601" s="513">
        <v>166</v>
      </c>
      <c r="L601" s="513">
        <v>26</v>
      </c>
    </row>
    <row r="602" spans="1:12" x14ac:dyDescent="0.25">
      <c r="A602" s="319"/>
      <c r="B602" s="320" t="s">
        <v>232</v>
      </c>
      <c r="C602" s="513">
        <v>0</v>
      </c>
      <c r="D602" s="513">
        <v>0</v>
      </c>
      <c r="E602" s="513">
        <v>0</v>
      </c>
      <c r="F602" s="513">
        <v>0</v>
      </c>
      <c r="G602" s="513">
        <v>0</v>
      </c>
      <c r="H602" s="513">
        <v>0</v>
      </c>
      <c r="I602" s="513">
        <v>8918</v>
      </c>
      <c r="J602" s="513">
        <v>8918</v>
      </c>
      <c r="K602" s="513">
        <v>112</v>
      </c>
      <c r="L602" s="513">
        <v>24</v>
      </c>
    </row>
    <row r="603" spans="1:12" x14ac:dyDescent="0.25">
      <c r="A603" s="319"/>
      <c r="B603" s="320" t="s">
        <v>233</v>
      </c>
      <c r="C603" s="513">
        <v>0</v>
      </c>
      <c r="D603" s="513">
        <v>0</v>
      </c>
      <c r="E603" s="513">
        <v>0</v>
      </c>
      <c r="F603" s="513">
        <v>0</v>
      </c>
      <c r="G603" s="513">
        <v>0</v>
      </c>
      <c r="H603" s="513">
        <v>0</v>
      </c>
      <c r="I603" s="513">
        <v>4736</v>
      </c>
      <c r="J603" s="513">
        <v>4736</v>
      </c>
      <c r="K603" s="513">
        <v>75</v>
      </c>
      <c r="L603" s="513">
        <v>10</v>
      </c>
    </row>
    <row r="604" spans="1:12" x14ac:dyDescent="0.25">
      <c r="A604" s="319"/>
      <c r="B604" s="320" t="s">
        <v>234</v>
      </c>
      <c r="C604" s="513">
        <v>0</v>
      </c>
      <c r="D604" s="513">
        <v>0</v>
      </c>
      <c r="E604" s="513">
        <v>0</v>
      </c>
      <c r="F604" s="513">
        <v>0</v>
      </c>
      <c r="G604" s="513">
        <v>0</v>
      </c>
      <c r="H604" s="513">
        <v>0</v>
      </c>
      <c r="I604" s="513">
        <v>6927</v>
      </c>
      <c r="J604" s="513">
        <v>6927</v>
      </c>
      <c r="K604" s="513">
        <v>125</v>
      </c>
      <c r="L604" s="513">
        <v>24</v>
      </c>
    </row>
    <row r="605" spans="1:12" x14ac:dyDescent="0.25">
      <c r="A605" s="319"/>
      <c r="B605" s="320" t="s">
        <v>98</v>
      </c>
      <c r="C605" s="513">
        <v>6174</v>
      </c>
      <c r="D605" s="513">
        <v>0</v>
      </c>
      <c r="E605" s="513">
        <v>8767</v>
      </c>
      <c r="F605" s="513">
        <v>40982</v>
      </c>
      <c r="G605" s="513">
        <v>69645</v>
      </c>
      <c r="H605" s="513">
        <v>3784</v>
      </c>
      <c r="I605" s="513">
        <v>28970</v>
      </c>
      <c r="J605" s="513">
        <v>158322</v>
      </c>
      <c r="K605" s="513">
        <v>0</v>
      </c>
      <c r="L605" s="513">
        <v>0</v>
      </c>
    </row>
    <row r="606" spans="1:12" x14ac:dyDescent="0.25">
      <c r="A606" s="319"/>
      <c r="B606" s="320" t="s">
        <v>122</v>
      </c>
      <c r="C606" s="513">
        <v>6184</v>
      </c>
      <c r="D606" s="513">
        <v>0</v>
      </c>
      <c r="E606" s="513">
        <v>8776</v>
      </c>
      <c r="F606" s="513">
        <v>44958</v>
      </c>
      <c r="G606" s="513">
        <v>69738</v>
      </c>
      <c r="H606" s="513">
        <v>3786</v>
      </c>
      <c r="I606" s="513">
        <v>203893.97595907928</v>
      </c>
      <c r="J606" s="513">
        <v>337336</v>
      </c>
      <c r="K606" s="513">
        <v>6728.4327365728896</v>
      </c>
      <c r="L606" s="513">
        <v>1228</v>
      </c>
    </row>
    <row r="607" spans="1:12" x14ac:dyDescent="0.25">
      <c r="A607" s="319"/>
      <c r="B607" s="320"/>
      <c r="C607" s="513"/>
      <c r="D607" s="513"/>
      <c r="E607" s="513"/>
      <c r="F607" s="513"/>
      <c r="G607" s="513"/>
      <c r="H607" s="513"/>
      <c r="I607" s="513"/>
      <c r="J607" s="513"/>
      <c r="K607" s="513"/>
      <c r="L607" s="513"/>
    </row>
    <row r="608" spans="1:12" x14ac:dyDescent="0.25">
      <c r="A608" s="319" t="s">
        <v>28</v>
      </c>
      <c r="B608" s="320">
        <v>3</v>
      </c>
      <c r="C608" s="513">
        <v>0</v>
      </c>
      <c r="D608" s="513">
        <v>0</v>
      </c>
      <c r="E608" s="513">
        <v>1</v>
      </c>
      <c r="F608" s="513">
        <v>178</v>
      </c>
      <c r="G608" s="513">
        <v>40</v>
      </c>
      <c r="H608" s="513">
        <v>0</v>
      </c>
      <c r="I608" s="513">
        <v>1297</v>
      </c>
      <c r="J608" s="513">
        <v>1516</v>
      </c>
      <c r="K608" s="513">
        <v>83</v>
      </c>
      <c r="L608" s="513">
        <v>13</v>
      </c>
    </row>
    <row r="609" spans="1:13" s="494" customFormat="1" x14ac:dyDescent="0.25">
      <c r="A609" s="319"/>
      <c r="B609" s="320">
        <v>17</v>
      </c>
      <c r="C609" s="513">
        <v>6</v>
      </c>
      <c r="D609" s="513">
        <v>0</v>
      </c>
      <c r="E609" s="513">
        <v>1</v>
      </c>
      <c r="F609" s="513">
        <v>353</v>
      </c>
      <c r="G609" s="513">
        <v>110</v>
      </c>
      <c r="H609" s="513">
        <v>0</v>
      </c>
      <c r="I609" s="513">
        <v>3269</v>
      </c>
      <c r="J609" s="513">
        <v>3739</v>
      </c>
      <c r="K609" s="513">
        <v>196</v>
      </c>
      <c r="L609" s="513">
        <v>19</v>
      </c>
    </row>
    <row r="610" spans="1:13" x14ac:dyDescent="0.25">
      <c r="A610" s="319"/>
      <c r="B610" s="320" t="s">
        <v>259</v>
      </c>
      <c r="C610" s="513">
        <v>0</v>
      </c>
      <c r="D610" s="513">
        <v>0</v>
      </c>
      <c r="E610" s="513">
        <v>0</v>
      </c>
      <c r="F610" s="513">
        <v>0</v>
      </c>
      <c r="G610" s="513">
        <v>0</v>
      </c>
      <c r="H610" s="513">
        <v>0</v>
      </c>
      <c r="I610" s="513">
        <v>0</v>
      </c>
      <c r="J610" s="513">
        <v>2556</v>
      </c>
      <c r="K610" s="513">
        <v>38</v>
      </c>
      <c r="L610" s="513">
        <v>22</v>
      </c>
    </row>
    <row r="611" spans="1:13" x14ac:dyDescent="0.25">
      <c r="A611" s="319"/>
      <c r="B611" s="320" t="s">
        <v>122</v>
      </c>
      <c r="C611" s="513">
        <v>6</v>
      </c>
      <c r="D611" s="513">
        <v>0</v>
      </c>
      <c r="E611" s="513">
        <v>2</v>
      </c>
      <c r="F611" s="513">
        <v>531</v>
      </c>
      <c r="G611" s="513">
        <v>150</v>
      </c>
      <c r="H611" s="513">
        <v>0</v>
      </c>
      <c r="I611" s="513">
        <v>4566</v>
      </c>
      <c r="J611" s="513">
        <v>7811</v>
      </c>
      <c r="K611" s="513">
        <v>317</v>
      </c>
      <c r="L611" s="513">
        <v>54</v>
      </c>
    </row>
    <row r="612" spans="1:13" x14ac:dyDescent="0.25">
      <c r="A612" s="319"/>
      <c r="B612" s="320"/>
      <c r="C612" s="513"/>
      <c r="D612" s="513"/>
      <c r="E612" s="513"/>
      <c r="F612" s="513"/>
      <c r="G612" s="513"/>
      <c r="H612" s="513"/>
      <c r="I612" s="513"/>
      <c r="J612" s="513"/>
      <c r="K612" s="513"/>
      <c r="L612" s="513"/>
    </row>
    <row r="613" spans="1:13" ht="13.8" thickBot="1" x14ac:dyDescent="0.3">
      <c r="A613" s="499"/>
      <c r="B613" s="499"/>
      <c r="C613" s="515"/>
      <c r="D613" s="515"/>
      <c r="E613" s="515"/>
      <c r="F613" s="515"/>
      <c r="G613" s="515"/>
      <c r="H613" s="515"/>
      <c r="I613" s="515"/>
      <c r="J613" s="515"/>
      <c r="K613" s="515"/>
      <c r="L613" s="515"/>
    </row>
    <row r="614" spans="1:13" ht="15" thickTop="1" thickBot="1" x14ac:dyDescent="0.3">
      <c r="A614" s="500" t="s">
        <v>39</v>
      </c>
      <c r="B614" s="337"/>
      <c r="C614" s="516">
        <v>32394</v>
      </c>
      <c r="D614" s="516">
        <v>0</v>
      </c>
      <c r="E614" s="516">
        <v>36919</v>
      </c>
      <c r="F614" s="516">
        <v>428567</v>
      </c>
      <c r="G614" s="516">
        <v>435099</v>
      </c>
      <c r="H614" s="516">
        <v>17989</v>
      </c>
      <c r="I614" s="516">
        <v>1896343</v>
      </c>
      <c r="J614" s="516">
        <v>2859597</v>
      </c>
      <c r="K614" s="516">
        <v>85867</v>
      </c>
      <c r="L614" s="516">
        <v>20037</v>
      </c>
    </row>
    <row r="615" spans="1:13" x14ac:dyDescent="0.25">
      <c r="A615" s="501"/>
      <c r="B615" s="496"/>
      <c r="C615" s="517"/>
      <c r="D615" s="517"/>
      <c r="E615" s="517"/>
      <c r="F615" s="517"/>
      <c r="G615" s="517"/>
      <c r="H615" s="517"/>
      <c r="I615" s="517"/>
      <c r="J615" s="519"/>
      <c r="K615" s="517"/>
      <c r="L615" s="517"/>
    </row>
    <row r="616" spans="1:13" ht="13.8" thickBot="1" x14ac:dyDescent="0.3">
      <c r="A616" s="499"/>
      <c r="B616" s="503"/>
      <c r="C616" s="515"/>
      <c r="D616" s="515"/>
      <c r="E616" s="515"/>
      <c r="F616" s="515"/>
      <c r="G616" s="515"/>
      <c r="H616" s="515"/>
      <c r="I616" s="515"/>
      <c r="J616" s="520"/>
      <c r="K616" s="515"/>
      <c r="L616" s="515"/>
    </row>
    <row r="617" spans="1:13" ht="14.4" thickTop="1" x14ac:dyDescent="0.25">
      <c r="A617" s="504" t="s">
        <v>113</v>
      </c>
      <c r="B617" s="504"/>
      <c r="C617" s="521">
        <v>265783</v>
      </c>
      <c r="D617" s="521">
        <v>250</v>
      </c>
      <c r="E617" s="521">
        <v>293404</v>
      </c>
      <c r="F617" s="521">
        <v>3801495.9939895165</v>
      </c>
      <c r="G617" s="521">
        <v>3620546.0000000005</v>
      </c>
      <c r="H617" s="521">
        <v>149137.24715909091</v>
      </c>
      <c r="I617" s="521">
        <v>19090220.892326929</v>
      </c>
      <c r="J617" s="521">
        <v>27337550</v>
      </c>
      <c r="K617" s="521">
        <v>835587.32907801413</v>
      </c>
      <c r="L617" s="521">
        <v>208582.38554899979</v>
      </c>
    </row>
    <row r="618" spans="1:13" x14ac:dyDescent="0.25">
      <c r="A618" s="319"/>
      <c r="B618" s="320"/>
      <c r="C618" s="513"/>
      <c r="D618" s="513"/>
      <c r="E618" s="513"/>
      <c r="F618" s="513"/>
      <c r="G618" s="513"/>
      <c r="H618" s="513"/>
      <c r="I618" s="513"/>
      <c r="J618" s="513"/>
      <c r="K618" s="513"/>
      <c r="L618" s="513"/>
    </row>
    <row r="619" spans="1:13" x14ac:dyDescent="0.25">
      <c r="A619" s="39"/>
      <c r="B619" s="320"/>
      <c r="C619" s="513"/>
      <c r="D619" s="513"/>
      <c r="E619" s="513"/>
      <c r="F619" s="513"/>
      <c r="G619" s="513"/>
      <c r="H619" s="513"/>
      <c r="I619" s="513"/>
      <c r="J619" s="513"/>
      <c r="K619" s="513"/>
      <c r="L619" s="513"/>
    </row>
    <row r="620" spans="1:13" s="1" customFormat="1" x14ac:dyDescent="0.25">
      <c r="A620" s="25"/>
      <c r="B620" s="25"/>
      <c r="C620" s="522"/>
      <c r="D620" s="522"/>
      <c r="E620" s="522"/>
      <c r="F620" s="522"/>
      <c r="G620" s="522"/>
      <c r="H620" s="522"/>
      <c r="I620" s="522"/>
      <c r="J620" s="522"/>
      <c r="K620" s="522"/>
      <c r="L620" s="522"/>
      <c r="M620" s="25"/>
    </row>
    <row r="621" spans="1:13" s="1" customFormat="1" x14ac:dyDescent="0.25">
      <c r="A621" s="25"/>
      <c r="B621" s="25"/>
      <c r="C621" s="522"/>
      <c r="D621" s="522"/>
      <c r="E621" s="522"/>
      <c r="F621" s="522"/>
      <c r="G621" s="522"/>
      <c r="H621" s="522"/>
      <c r="I621" s="522"/>
      <c r="J621" s="522"/>
      <c r="K621" s="522"/>
      <c r="L621" s="522"/>
      <c r="M621" s="25"/>
    </row>
    <row r="622" spans="1:13" s="1" customFormat="1" x14ac:dyDescent="0.25">
      <c r="A622" s="25"/>
      <c r="B622" s="25"/>
      <c r="C622" s="522"/>
      <c r="D622" s="522"/>
      <c r="E622" s="522"/>
      <c r="F622" s="522"/>
      <c r="G622" s="522"/>
      <c r="H622" s="522"/>
      <c r="I622" s="522"/>
      <c r="J622" s="522"/>
      <c r="K622" s="522"/>
      <c r="L622" s="522"/>
      <c r="M622" s="25"/>
    </row>
    <row r="623" spans="1:13" s="1" customFormat="1" x14ac:dyDescent="0.25">
      <c r="A623" s="25"/>
      <c r="B623" s="25"/>
      <c r="C623" s="522"/>
      <c r="D623" s="522"/>
      <c r="E623" s="522"/>
      <c r="F623" s="522"/>
      <c r="G623" s="522"/>
      <c r="H623" s="522"/>
      <c r="I623" s="522"/>
      <c r="J623" s="522"/>
      <c r="K623" s="522"/>
      <c r="L623" s="522"/>
      <c r="M623" s="25"/>
    </row>
    <row r="624" spans="1:13" s="1" customFormat="1" x14ac:dyDescent="0.25">
      <c r="A624" s="25"/>
      <c r="B624" s="25"/>
      <c r="C624" s="522"/>
      <c r="D624" s="522"/>
      <c r="E624" s="522"/>
      <c r="F624" s="522"/>
      <c r="G624" s="522"/>
      <c r="H624" s="522"/>
      <c r="I624" s="522"/>
      <c r="J624" s="522"/>
      <c r="K624" s="522"/>
      <c r="L624" s="522"/>
      <c r="M624" s="25"/>
    </row>
    <row r="625" spans="1:18" s="1" customFormat="1" x14ac:dyDescent="0.25">
      <c r="A625" s="25"/>
      <c r="B625" s="25"/>
      <c r="C625" s="522"/>
      <c r="D625" s="522"/>
      <c r="E625" s="522"/>
      <c r="F625" s="522"/>
      <c r="G625" s="522"/>
      <c r="H625" s="522"/>
      <c r="I625" s="522"/>
      <c r="J625" s="522"/>
      <c r="K625" s="522"/>
      <c r="L625" s="522"/>
      <c r="M625" s="25"/>
    </row>
    <row r="626" spans="1:18" s="1" customFormat="1" x14ac:dyDescent="0.25">
      <c r="A626" s="25"/>
      <c r="B626" s="25"/>
      <c r="C626" s="522"/>
      <c r="D626" s="522"/>
      <c r="E626" s="522"/>
      <c r="F626" s="522"/>
      <c r="G626" s="522"/>
      <c r="H626" s="522"/>
      <c r="I626" s="522"/>
      <c r="J626" s="522"/>
      <c r="K626" s="522"/>
      <c r="L626" s="522"/>
      <c r="M626" s="25"/>
    </row>
    <row r="627" spans="1:18" s="1" customFormat="1" x14ac:dyDescent="0.25">
      <c r="A627" s="25"/>
      <c r="B627" s="25"/>
      <c r="C627" s="522"/>
      <c r="D627" s="522"/>
      <c r="E627" s="522"/>
      <c r="F627" s="522"/>
      <c r="G627" s="522"/>
      <c r="H627" s="522"/>
      <c r="I627" s="522"/>
      <c r="J627" s="522"/>
      <c r="K627" s="522"/>
      <c r="L627" s="522"/>
      <c r="M627" s="25"/>
    </row>
    <row r="628" spans="1:18" s="1" customFormat="1" x14ac:dyDescent="0.25">
      <c r="A628" s="25"/>
      <c r="B628" s="25"/>
      <c r="C628" s="522"/>
      <c r="D628" s="522"/>
      <c r="E628" s="522"/>
      <c r="F628" s="522"/>
      <c r="G628" s="522"/>
      <c r="H628" s="522"/>
      <c r="I628" s="522"/>
      <c r="J628" s="522"/>
      <c r="K628" s="522"/>
      <c r="L628" s="522"/>
      <c r="M628" s="25"/>
    </row>
    <row r="629" spans="1:18" s="1" customFormat="1" x14ac:dyDescent="0.25">
      <c r="A629" s="25"/>
      <c r="B629" s="25"/>
      <c r="C629" s="522"/>
      <c r="D629" s="522"/>
      <c r="E629" s="522"/>
      <c r="F629" s="522"/>
      <c r="G629" s="522"/>
      <c r="H629" s="522"/>
      <c r="I629" s="522"/>
      <c r="J629" s="522"/>
      <c r="K629" s="522"/>
      <c r="L629" s="522"/>
      <c r="M629" s="25"/>
    </row>
    <row r="630" spans="1:18" s="1" customFormat="1" x14ac:dyDescent="0.25">
      <c r="A630" s="25"/>
      <c r="B630" s="25"/>
      <c r="C630" s="522"/>
      <c r="D630" s="522"/>
      <c r="E630" s="522"/>
      <c r="F630" s="522"/>
      <c r="G630" s="522"/>
      <c r="H630" s="522"/>
      <c r="I630" s="522"/>
      <c r="J630" s="522"/>
      <c r="K630" s="522"/>
      <c r="L630" s="522"/>
      <c r="M630" s="25"/>
    </row>
    <row r="631" spans="1:18" s="1" customFormat="1" x14ac:dyDescent="0.25">
      <c r="A631" s="25"/>
      <c r="B631" s="25"/>
      <c r="C631" s="522"/>
      <c r="D631" s="522"/>
      <c r="E631" s="522"/>
      <c r="F631" s="522"/>
      <c r="G631" s="522"/>
      <c r="H631" s="522"/>
      <c r="I631" s="522"/>
      <c r="J631" s="522"/>
      <c r="K631" s="522"/>
      <c r="L631" s="522"/>
      <c r="M631" s="25"/>
    </row>
    <row r="632" spans="1:18" x14ac:dyDescent="0.25">
      <c r="J632" s="523"/>
    </row>
    <row r="636" spans="1:18" x14ac:dyDescent="0.25">
      <c r="Q636" s="507"/>
      <c r="R636" s="508"/>
    </row>
  </sheetData>
  <sheetProtection algorithmName="SHA-512" hashValue="t2OM9zCfxtOmG9kOD1HBzigze1Xx67dVm0weNY2sB3/coVLID5agEq/dJFD9kvuthiFTDWpQf0Xd+CqLM8J9fA==" saltValue="zRQXGjnxjj91merrYOrtOw==" spinCount="100000" sheet="1" objects="1" scenarios="1"/>
  <mergeCells count="2">
    <mergeCell ref="A2:L2"/>
    <mergeCell ref="A1:L1"/>
  </mergeCells>
  <printOptions horizontalCentered="1"/>
  <pageMargins left="0.5" right="0.5" top="0.25" bottom="0.5" header="0.5" footer="0.2"/>
  <pageSetup scale="56" fitToWidth="20" orientation="landscape" r:id="rId1"/>
  <headerFooter alignWithMargins="0">
    <oddFooter>&amp;C&amp;8Page &amp;P</oddFooter>
  </headerFooter>
  <rowBreaks count="6" manualBreakCount="6">
    <brk id="64" max="11" man="1"/>
    <brk id="129" max="11" man="1"/>
    <brk id="199" max="11" man="1"/>
    <brk id="252" max="11" man="1"/>
    <brk id="362" max="11" man="1"/>
    <brk id="39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Worksheet</vt:lpstr>
      <vt:lpstr>Graph Data Sheet </vt:lpstr>
      <vt:lpstr>Cover Sheet</vt:lpstr>
      <vt:lpstr>City Summary Sheet</vt:lpstr>
      <vt:lpstr>City Totals</vt:lpstr>
      <vt:lpstr>Report </vt:lpstr>
      <vt:lpstr>City by Day Level Totals</vt:lpstr>
      <vt:lpstr>Weekday Annual Boardings Graph</vt:lpstr>
      <vt:lpstr>Express Annual Boardings Graph</vt:lpstr>
      <vt:lpstr>Saturday Annual Boardings Graph</vt:lpstr>
      <vt:lpstr>Sunday Annual Boardings Graph</vt:lpstr>
      <vt:lpstr>Rides by City Graph</vt:lpstr>
      <vt:lpstr>'City by Day Level Totals'!Print_Area</vt:lpstr>
      <vt:lpstr>'City Summary Sheet'!Print_Area</vt:lpstr>
      <vt:lpstr>'City Totals'!Print_Area</vt:lpstr>
      <vt:lpstr>'Graph Data Sheet '!Print_Area</vt:lpstr>
      <vt:lpstr>'Report '!Print_Area</vt:lpstr>
      <vt:lpstr>Worksheet!Print_Area</vt:lpstr>
      <vt:lpstr>'City by Day Level Totals'!Print_Titles</vt:lpstr>
      <vt:lpstr>'City Totals'!Print_Titles</vt:lpstr>
      <vt:lpstr>'Report '!Print_Titles</vt:lpstr>
    </vt:vector>
  </TitlesOfParts>
  <Company>RPTA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Xaevier, Aaron</cp:lastModifiedBy>
  <cp:lastPrinted>2018-07-24T21:04:44Z</cp:lastPrinted>
  <dcterms:created xsi:type="dcterms:W3CDTF">2001-08-07T17:06:23Z</dcterms:created>
  <dcterms:modified xsi:type="dcterms:W3CDTF">2021-07-23T22:48:50Z</dcterms:modified>
</cp:coreProperties>
</file>